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activeTab="0"/>
  </bookViews>
  <sheets>
    <sheet name="Лист2" sheetId="1" r:id="rId1"/>
  </sheets>
  <definedNames>
    <definedName name="_xlnm.Print_Titles" localSheetId="0">'Лист2'!$7:$8</definedName>
    <definedName name="_xlnm.Print_Area" localSheetId="0">'Лист2'!$A$2:$F$160</definedName>
  </definedNames>
  <calcPr fullCalcOnLoad="1"/>
</workbook>
</file>

<file path=xl/sharedStrings.xml><?xml version="1.0" encoding="utf-8"?>
<sst xmlns="http://schemas.openxmlformats.org/spreadsheetml/2006/main" count="164" uniqueCount="163">
  <si>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</si>
  <si>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</si>
  <si>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</si>
  <si>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</si>
  <si>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</si>
  <si>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Податкові надходження</t>
  </si>
  <si>
    <t>Податок на прибуток підприємств</t>
  </si>
  <si>
    <t>Офіційні трансферти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</si>
  <si>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</si>
  <si>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</si>
  <si>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</si>
  <si>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</si>
  <si>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</si>
  <si>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</si>
  <si>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</si>
  <si>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</si>
  <si>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</si>
  <si>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</si>
  <si>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</si>
  <si>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</si>
  <si>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</si>
  <si>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</si>
  <si>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</si>
  <si>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</si>
  <si>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</si>
  <si>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>грн.</t>
  </si>
  <si>
    <t xml:space="preserve">Податки на доходи, податки на прибуток, податки на збільшення ринкової вартості </t>
  </si>
  <si>
    <t>Інші неподаткові надходження</t>
  </si>
  <si>
    <t>Інші надходження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</si>
  <si>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</si>
  <si>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</si>
  <si>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</si>
  <si>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</si>
  <si>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</si>
  <si>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</si>
  <si>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Дотації з державного бюджету місцевим бюджетам</t>
  </si>
  <si>
    <t>Субвенції  з державного бюджету місцевим бюджетам</t>
  </si>
  <si>
    <t>Субвенції  з місцевих бюджетів іншим місцевим бюджетам</t>
  </si>
  <si>
    <t xml:space="preserve">Інші субвенції з місцевого бюджету 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</si>
  <si>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</si>
  <si>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</si>
  <si>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</si>
  <si>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</si>
  <si>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</si>
  <si>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здоровʼя за рахунок відповідної додаткової дотації з державного бюджету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</si>
  <si>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</si>
  <si>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</si>
  <si>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</si>
  <si>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Інші надходження  </t>
  </si>
  <si>
    <t>Адміністративні штрафи та інші санкції </t>
  </si>
  <si>
    <t>Доходи від власності та підприємницької діяльності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</si>
  <si>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</si>
  <si>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Усього</t>
  </si>
  <si>
    <t>у тому числі бюджет розвитку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</si>
  <si>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</si>
  <si>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</si>
  <si>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здійснення переданих видатків у сфері освіти за рахунок коштів освітньої субвенції</t>
  </si>
  <si>
    <t>на виконання доручень виборців депутатами обласної ради у 2019 році</t>
  </si>
  <si>
    <t>Заступник голови районної ради</t>
  </si>
  <si>
    <t>В. ЄВТУШЕНКО</t>
  </si>
  <si>
    <t>Плата за надання інших адміністративних послуг</t>
  </si>
  <si>
    <t>Інші дотації з місцевого бюджету</t>
  </si>
  <si>
    <t>04309200000
(код бюджету)</t>
  </si>
  <si>
    <t xml:space="preserve">на виплату компенсації фізичним особам, які надають соціальні послуги </t>
  </si>
  <si>
    <t xml:space="preserve">на оплату послуг (крім комунальних)  для КП «Нікопольська центральна районна лікарня» ДОР </t>
  </si>
  <si>
    <t xml:space="preserve">на заробітну плату та нарахування на заробітну плату для Нікопольського районного територіального центру соціального обслуговування (надання соціальних послуг) </t>
  </si>
  <si>
    <t xml:space="preserve">на комунальні послуги (водопостачання, електрична енергія, природний газ) для Нікопольського районного територіального центру соціального обслуговування (надання соціальних послуг) </t>
  </si>
  <si>
    <t>на медикаменти для Нікопольського районного територіального центру соціального обслуговування (надання соціальних послуг)</t>
  </si>
  <si>
    <t xml:space="preserve">на оплату послуг, крім комунальних, для Нікопольського районного територіального центру соціального обслуговування (надання соціальних послуг) </t>
  </si>
  <si>
    <t>на оплату за продукти харчування для Нікопольського районного територіального центру соціального обслуговування (надання соціальних послуг)</t>
  </si>
  <si>
    <t>на пільгові рецепти для КНП «Нікопольський районний центр первинної медико-санітарної допомоги»</t>
  </si>
  <si>
    <t>на медичні препарати для КНП «Нікопольський районний центр первинної медико-санітарної допомоги»</t>
  </si>
  <si>
    <t>на оплату за енергоносії для КНП «Нікопольський районний центр первинної медико-санітарної допомоги»</t>
  </si>
  <si>
    <t xml:space="preserve">на оплату за спеціальне харчування для КНП «Нікопольський районний центр первинної медико-санітарної допомоги» </t>
  </si>
  <si>
    <t xml:space="preserve">на заробітну плату та нарахування для Нікопольського районного центру соціальних служб для сімʼї, дітей та молоді </t>
  </si>
  <si>
    <t xml:space="preserve">на оплату послуг, крім комунальних, для Нікопольського районного центру соціальних служб для сімʼї, дітей та молоді </t>
  </si>
  <si>
    <t xml:space="preserve">на оплату за придбання канцелярських товарів для Нікопольського районного центру соціальних служб для сімʼї, дітей та молоді </t>
  </si>
  <si>
    <t xml:space="preserve">на комунальні послуги (водопостачання, електрична енергія, природний газ) для Нікопольського районного центру соціальних служб для сімʼї, дітей та молоді </t>
  </si>
  <si>
    <t xml:space="preserve">на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</t>
  </si>
  <si>
    <t xml:space="preserve">для КНП «Нікопольський районний центр первинної медико-санітарної допомоги» на оплату комунальних послуг та енергоносіїв для Чкаловської та Південної амбулаторій </t>
  </si>
  <si>
    <t>для Нікопольського районного територіального центру соціального обслуговування (надання соціальних послуг) на виготовлення, погодження та проходження експертизи проекту Реконструкції системи газопостачання стаціонарного відділення НРТЦСО (надання соціальних послуг)</t>
  </si>
  <si>
    <t xml:space="preserve">КНП «Нікопольський районний центр первинної медико-санітарної допомоги» на оплату комунальних послуг та енергоносіїв для Першотравневської та Чистопільської  амбулаторій загальної практики - сімейної медицини, Новоіванівського фельдшерського пункту </t>
  </si>
  <si>
    <t xml:space="preserve">КНП «Нікопольський районний центр первинної медико-санітарної допомоги» на оплату комунальних послуг та енергоносіїв для Лошкарівської та Павлопільської амбулаторій </t>
  </si>
  <si>
    <t xml:space="preserve">КНП «Нікопольський районний центр первинної медико-санітарної допомоги» на пільгові рецепти, туберкулін, тест-смужки, молочні суміші тощо </t>
  </si>
  <si>
    <t>на придбання предметів, матеріалів, обладнання та інвентарю для КНП "Нікопольський районний центр первинної медико-санітарної допомоги" для Олексіївської та Приміської амбулаторій загальної практики-сімейної медицини</t>
  </si>
  <si>
    <t>на придбання лікарських засобів та виробів медичного призначення для КНП "Нікопольський районний центр первинної медико-санітарної допомоги" для Олексіївської та Приміської амбулаторій загальної практики - сімейної медицини</t>
  </si>
  <si>
    <t>на оплату послуг, крім комунальних, для КНП "Нікопольський районний центр первинної медико-санітарної допомоги" для Олексіївської та Приміської амбулаторій загальної практики - сімейної медицини</t>
  </si>
  <si>
    <t>на придбання обладнання довгострокового використання для КНП "Нікопольський районний центр первинної медико-санітарної допомоги" для Олексіївської та Приміської амбулаторій загальної практики-сімейної медицини</t>
  </si>
  <si>
    <t xml:space="preserve">на заробітну плату з нарахуваннями, придбання паливно-мастильних матеріалів, придбання лікарських засобів, забезпечення пільговими рецептами населення для КНП «Нікопольський районний центр первинної медико-санітарної допомоги» </t>
  </si>
  <si>
    <t>на забезпеченість комп’ютерною технікою для КП «Нікопольська центральна районна лікарня» ДОР</t>
  </si>
  <si>
    <t xml:space="preserve">на забезпечення пільгових категорій населення, яке проживає на території Приміської сільської ради, на виконання постанови Кабінету Міністрів України від 17 серпня 1998 року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для КНП «Нікопольський районний центр первинної медико-санітарної допомоги» для Олексіївської та Приміської амбулаторій загальної практики-сімейної медицини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</si>
  <si>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</si>
  <si>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 забезпечення лікарськими засобами, витратними матеріалами, медичним оснащенням, обладнанням, меблями відділення гемодіалізу на базі комунального підприємства «Нікопольська центральна районна лікарня Дніпропетровської обласної ради» та надання медичної допомоги жителям м.Нікополя з хронічною нирковою недостатністю, які потребують замісної ниркової терапії методом гемодіалізу</t>
  </si>
  <si>
    <t>на державну реєстрацію та сплату пенсійного збору з реалізації проекту «Придбання шкільного автобуса для Приміської загальноосвітньої школи І-ІІІ ступенів»</t>
  </si>
  <si>
    <t>на відшкодування вартості препаратів інсуліну, відпущених на пільгових умовах за рецептами лікаря на лікування хворих на цукровий діабет за місцем диспансерного обліку для КП «Нікопольська центральна районна лікарня» ДОР»</t>
  </si>
  <si>
    <t xml:space="preserve">на обладнання приміщень системою протипожежного захисту (системою пожежної сигналізації з виведенням тривожного оповіщення на пульт пожежного спостереження), проведення вогнегасної обробки деревʼяних конструкцій покрівлі, забезпечення захисту будівлі від прямих улучень блискавки і вторинних її проявів для Приміської та Олексіївської амбулаторій загальної практики – сімейної медицини </t>
  </si>
  <si>
    <t xml:space="preserve">на облаштування блискавкозахистів для Приміської та Олексіївської загальноосвітніх шкіл І-ІІІ ступенів </t>
  </si>
  <si>
    <t>на капітальний ремонт даху Приміської та Олексіївської загальноосвітніх шкіл І-ІІІ ступенів (облаштування даху, протипожежна обробка, технічний та авторський нагляд)</t>
  </si>
  <si>
    <t xml:space="preserve">на капітальний ремонт внутрішніх туалетів Приміської загальноосвітньої школи І-ІІІ ступенів </t>
  </si>
  <si>
    <t xml:space="preserve">на придбання комʼютерної техніки для КП «Нікопольська центральна районна лікарня» ДОР» </t>
  </si>
  <si>
    <t>на функціонування відділення гемодіалізу на базі КП «Нікопольска центральна районна лікарня» Дніпропетровської обласної ради"</t>
  </si>
  <si>
    <t>на придбання медичного інструментарію та поточний ремонт гінекологічного відділення для КП «Нікопольська центральна районна лікарня» ДОР</t>
  </si>
  <si>
    <t xml:space="preserve">на придбання предметів, матеріалів, інвентарю для Капулівської загальноосвітньої школи </t>
  </si>
  <si>
    <t xml:space="preserve">на поточний ремонт будівлі Капулівської загальноосвітньої школи </t>
  </si>
  <si>
    <t xml:space="preserve">на придбання інсуліну для КП «Нікопольська центральна районна лікарня» ДОР </t>
  </si>
  <si>
    <t xml:space="preserve">на придбання вікон для їдальні Покровської загальноосвітньої школи </t>
  </si>
  <si>
    <t xml:space="preserve">на придбання предметів, матеріалів, інвентарю для Покровської загальноосвітньої школи </t>
  </si>
  <si>
    <t xml:space="preserve">на розробку документації щодо впровадження системи НАССР для Приміської, Олексіївської та Покровської загальноосвітніх шкіл І-ІІІ ступенів </t>
  </si>
  <si>
    <t xml:space="preserve">на придбання обладнання і предметів довгострокового використання для КП «Нікопольська центральна районна лікарня» ДОР </t>
  </si>
  <si>
    <t xml:space="preserve">на перерахунок проекту «Капітальний ремонт даху Покровської загальноосвітньої школи» </t>
  </si>
  <si>
    <t xml:space="preserve">на придбання компʼютерного класу для Капулівської загальноосвітньої школи </t>
  </si>
  <si>
    <t xml:space="preserve">на придбання обладнання і предметів довгострокового використання для Капулівської загальноосвітньої школи </t>
  </si>
  <si>
    <t>на придбання обладнання і предметів довгострокового використання для Покровської загальноосвітньої школи</t>
  </si>
  <si>
    <t>на оздоровлення дітей-сиріт, дітей, позбавлених батьківського піклування, дітей учасників АТО (Приміської, Олексіївської, Капулівської, Покровської загальноосвітніх шкіл)</t>
  </si>
  <si>
    <t xml:space="preserve">на проведення бактеріологічних досліджень, обстежень на наявність ВІЛ-інфекції та гістологічних досліджень для КП «Нікопольська центральна районна лікарня» ДОР </t>
  </si>
  <si>
    <t xml:space="preserve">на придбання туберкуліну для охоплення дітей віком від 1 до 14 років с.Чкалове та с.Південне туберкулінодіагностикою для КНП "Нікопольський районний центр первинної медико-санітарної допомоги» </t>
  </si>
  <si>
    <t xml:space="preserve">на пільгове медичне обслуговування осіб, які постраждали внаслідок Чорнобильської катастрофи 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</si>
  <si>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</si>
  <si>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на виконання п.2.5. заходів районної цільової соціальної програми «Молодь Нікопольщини на 2012-2021 роки» для здійснення доставки призовників Криничуватської сільської ради для проходження обласної медичної комісії та для відправки у Збройні Сили України до обласного територіального центру комплектування та соціальної підтримки</t>
  </si>
  <si>
    <t>на відшкодування вартості препаратів інсуліну, відпущених на пільгових умовах за рецептами лікаря на лікування хворих на цукровий діабет за місцем диспансерного обліку на І квартал 2020 року для КП «Нікопольська центральна районна лікарня» ДОР»</t>
  </si>
  <si>
    <t>для КНП «Нікопольський районний центр первинної медико-санітарної допомоги» на придбання паливно-мастильних матеріалів для Першотравневської та Чистопільської амбулаторій загальної практики – сімейної медицини</t>
  </si>
  <si>
    <t>для КНП «Нікопольський районний центр первинної медико-санітарної допомоги» на заробітну плату з нарахуваннями для Чистопільської амбулаторії загальної практики – сімейної медицини, Новоіванівського фельдшерського пункту</t>
  </si>
  <si>
    <t>для КНП «Нікопольський районний центр первинної медико-санітарної допомоги» на придбання дезінфікуючих засобів, засобів індивідуального захисту та виробів медичного призначення для запобігання виникненню та поширенню короновірусної інфекції для Першотравневської та Чистопільської амбулаторії загальної практики - сімейної медицини та Новоіванівського фельдшерського пункту</t>
  </si>
  <si>
    <t xml:space="preserve">для КНП «Нікопольський районний центр первинної медико-санітарної допомоги» на придбання бензину, лікарських засобів, засобів індивідуального захисту тощо з метою недопущення розповсюдження вірусу COVID-19 </t>
  </si>
  <si>
    <t xml:space="preserve">на виготовлення двох проектів та проходження експертизи для капітального ремонту ліфтів для КП «Нікопольська центральна районна лікарня» ДОР 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</si>
  <si>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</si>
  <si>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 xml:space="preserve">для КНП «Нікопольський районний центр первинної медико-санітарної допомоги» на придбання харчування для дітей, що проживають на території Чкаловської сільської ради </t>
  </si>
  <si>
    <t>для КНП «Нікопольський районний центр первинної медико-санітарної допомоги» на забезпечення безоплатного та пільгового відпуску лікарських засобів для осіб з інвалідністю та дітям з інвалідністю Чкаловської сільської ради</t>
  </si>
  <si>
    <t xml:space="preserve">для КНП «Нікопольський районний центр первинної медико-санітарної допомоги» на придбання лікарських засобів та виробів медичного призначення для Чкаловської та Південної амбулаторій </t>
  </si>
  <si>
    <t>на заробітну плату з нарахуваннями для працівників Покровської,  Капулівської амбулаторій загальної практики - сімейної медицини та Катеринівського фельдшерського пункту</t>
  </si>
  <si>
    <t>на придбання дезінфікуючих засобів, засобів індивідуального захисту та виробів медичного призначення для запобігання виникненню та поширенню короновірусної інфекції (COVID-19) для Покровської,  Капулівської амбулаторій загальної практики - сімейної медицини та Катеринівського фельдшерського пункту</t>
  </si>
  <si>
    <t>на придбання медикаментів для невідкладної допомоги, реактивів для діагностичних досліджень, лікарських засобів та медичного обладнання  для Покровської,  Капулівської амбулаторій загальної практики - сімейної медицини та Катеринівського фельдшерського пункту</t>
  </si>
  <si>
    <t>на вивезення твердих побутових відходів для Покровської та Капулівської загальноосвітніх шкіл</t>
  </si>
  <si>
    <t>на пільговий відпуск лікарських засобів за рецептами лікарів для окремих груп населення Покровської сільської ради</t>
  </si>
  <si>
    <t>на  роботи, технічний, авторський нагляд та експертизу по РП  «Капітальний ремонт даху будівлі Покровської ЗОШ І-ІІІ ст.»</t>
  </si>
  <si>
    <t>на  придбання лікарських засобів (тест-смужки, швидкі тести, реактиви) для КНП «Нікопольський районний центр первинної медико-санітарної допомоги»</t>
  </si>
  <si>
    <t>на придбання паливно-мастильних матеріалів для Покровської амбулаторії загальної практики - сімейної медицини</t>
  </si>
  <si>
    <t xml:space="preserve">на заходи щодо запобігання виникненню і поширенню короновірусної інфекції  (COVID-19) для КП «Нікопольська центральна районна лікарня» ДОР </t>
  </si>
  <si>
    <t>на заходи щодо запобігання виникненню і поширенню короновірусної інфекції  (COVID-19) для КНП «Нікопольський районний центр первинної медико-санітарної допомоги»</t>
  </si>
  <si>
    <t>на придбання паливно-мастильних матеріалів для КНП «Нікопольський районний центр первинної медико-санітарної допомоги»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</si>
  <si>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</si>
  <si>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на заходи з підвищення кваліфікації, перепідготовку кадрів закладами післядипломної освіти </t>
  </si>
  <si>
    <t>Додаток 1
до розпорядження голови районної ради</t>
  </si>
  <si>
    <t>ЗМІНИ</t>
  </si>
  <si>
    <t>до додатка 1 "Доходи  районного бюджету на 2020 рік"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</si>
  <si>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</si>
  <si>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на придбання офісних меблів для КП «Нікопольська центральна районна лікарня» ДОР </t>
  </si>
  <si>
    <t xml:space="preserve">на придбання предметів, матеріалів, обладнання для Нікопольського районного територіального центру соціального обслуговування (надання соціальних послуг) </t>
  </si>
  <si>
    <t xml:space="preserve">на придбання кардіографа для КНП «Нікопольський районний центр первинної медико-санітарної допомоги» </t>
  </si>
  <si>
    <t xml:space="preserve">на придбання ноутбуків для КНП «Нікопольський районний центр первинної медико-санітарної допомоги» </t>
  </si>
  <si>
    <t>на придбання пульсометрів, медичних кушеток для КНП «Нікопольський районний центр первинної медико-санітарної допомоги»</t>
  </si>
  <si>
    <t>на придбання дезінфікуючих засобів, засобів індивідуального захисту та виробів медичного призначення, інших виробів для запобігання виникненню та поширенню короновірусної інфекції (COVID-19) для Покровської та Капулівської загальноосвітніх шкіл</t>
  </si>
  <si>
    <t>для КНП «Нікопольський районний центр первинної медико-санітарної допомоги» на забезпечення пільговими рецептами окремих мешканців Першотравневської сільської ради</t>
  </si>
  <si>
    <t>для КНП «Нікопольський районний центр первинної медико-санітарної допомоги» на придбання туберкуліну для охоплення дітей віком від 1 до 14 років туберкулінодіагностикою</t>
  </si>
  <si>
    <t>для КНП «Нікопольський районний центр первинної медико-санітарної допомоги» на придбання транспортного засобу (електроскутера) для медичного обслуговування жителів Новоіванівського фельдшерського пункту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</si>
  <si>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субвенціїї з державного бюджету</t>
  </si>
  <si>
    <t>з них:</t>
  </si>
  <si>
    <t>на підготовку і проведення місцевих виборів</t>
  </si>
  <si>
    <t>на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</si>
  <si>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на придбання решіток на вікна для КНП «Нікопольський районний центр первинної медико-санітарної допомоги» для Олексіївської амбулаторій загальної практики-сімейної медицини </t>
  </si>
  <si>
    <t>на облаштування кран-комплектів та ремонт внутрішнього протипожежного водогону для Олексіївської загальноосвітньої школи І-ІІІ ступенів</t>
  </si>
  <si>
    <t>на влаштування системи пожежного захисту, здійснення технагляду для Олексіївської загальноосвітньої школи І-ІІІ ступенів</t>
  </si>
  <si>
    <t>на придбання засобів індивідуального захисту органів дихання для Олексіївської загальноосвітньої школи І-ІІІ ступенів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</si>
</sst>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1" fillId="0" borderId="0" xfId="0" applyNumberFormat="1" applyFont="1" applyFill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left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49" fontId="22" fillId="0" borderId="0" xfId="0" applyNumberFormat="1" applyFont="1" applyFill="1" applyAlignment="1" applyProtection="1">
      <alignment horizontal="left" vertical="center" wrapText="1"/>
      <protection/>
    </xf>
    <xf numFmtId="49" fontId="22" fillId="0" borderId="0" xfId="0" applyNumberFormat="1" applyFont="1" applyFill="1" applyAlignment="1" applyProtection="1">
      <alignment horizontal="left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4" fontId="22" fillId="0" borderId="11" xfId="0" applyNumberFormat="1" applyFont="1" applyFill="1" applyBorder="1" applyAlignment="1" applyProtection="1">
      <alignment horizontal="right" vertical="center" wrapText="1"/>
      <protection/>
    </xf>
    <xf numFmtId="4" fontId="22" fillId="0" borderId="1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21" fillId="0" borderId="0" xfId="0" applyNumberFormat="1" applyFont="1" applyFill="1" applyAlignment="1" applyProtection="1">
      <alignment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4" fontId="21" fillId="0" borderId="11" xfId="0" applyNumberFormat="1" applyFont="1" applyFill="1" applyBorder="1" applyAlignment="1" applyProtection="1">
      <alignment horizontal="right" vertical="center" wrapText="1"/>
      <protection/>
    </xf>
    <xf numFmtId="4" fontId="21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4" fontId="21" fillId="24" borderId="11" xfId="53" applyNumberFormat="1" applyFont="1" applyFill="1" applyBorder="1" applyAlignment="1">
      <alignment vertical="center"/>
      <protection/>
    </xf>
    <xf numFmtId="4" fontId="22" fillId="24" borderId="11" xfId="53" applyNumberFormat="1" applyFont="1" applyFill="1" applyBorder="1" applyAlignment="1">
      <alignment vertical="center"/>
      <protection/>
    </xf>
    <xf numFmtId="4" fontId="22" fillId="24" borderId="0" xfId="53" applyNumberFormat="1" applyFont="1" applyFill="1" applyBorder="1" applyAlignment="1">
      <alignment vertical="center"/>
      <protection/>
    </xf>
    <xf numFmtId="0" fontId="22" fillId="0" borderId="11" xfId="0" applyFont="1" applyFill="1" applyBorder="1" applyAlignment="1">
      <alignment vertical="center" wrapText="1"/>
    </xf>
    <xf numFmtId="188" fontId="21" fillId="0" borderId="0" xfId="0" applyNumberFormat="1" applyFont="1" applyFill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160"/>
  <sheetViews>
    <sheetView tabSelected="1" zoomScalePageLayoutView="0" workbookViewId="0" topLeftCell="A1">
      <selection activeCell="A1" sqref="A1:IV16384"/>
    </sheetView>
  </sheetViews>
  <sheetFormatPr defaultColWidth="7.875" defaultRowHeight="12.75"/>
  <cols>
    <col min="1" max="1" width="10.00390625" style="2" customWidth="1"/>
    <col min="2" max="2" width="53.125" style="2" customWidth="1"/>
    <col min="3" max="3" width="16.25390625" style="2" customWidth="1"/>
    <col min="4" max="4" width="16.875" style="2" customWidth="1"/>
    <col min="5" max="5" width="14.75390625" style="2" customWidth="1"/>
    <col min="6" max="6" width="13.25390625" style="2" customWidth="1"/>
    <col min="7" max="7" width="13.375" style="4" customWidth="1"/>
    <col min="8" max="180" width="7.875" style="4" customWidth="1"/>
    <col min="181" max="189" width="7.875" style="2" customWidth="1"/>
    <col min="190" max="16384" width="7.875" style="4" customWidth="1"/>
  </cols>
  <sheetData>
    <row r="1" ht="10.5">
      <c r="F1" s="3"/>
    </row>
    <row r="2" spans="3:6" ht="52.5" customHeight="1">
      <c r="C2" s="5"/>
      <c r="D2" s="5"/>
      <c r="E2" s="6" t="s">
        <v>142</v>
      </c>
      <c r="F2" s="6"/>
    </row>
    <row r="3" spans="1:6" ht="15.75" customHeight="1">
      <c r="A3" s="7" t="s">
        <v>143</v>
      </c>
      <c r="B3" s="7"/>
      <c r="C3" s="7"/>
      <c r="D3" s="7"/>
      <c r="E3" s="7"/>
      <c r="F3" s="7"/>
    </row>
    <row r="4" spans="1:6" ht="35.25" customHeight="1">
      <c r="A4" s="8" t="s">
        <v>144</v>
      </c>
      <c r="B4" s="7"/>
      <c r="C4" s="7"/>
      <c r="D4" s="7"/>
      <c r="E4" s="7"/>
      <c r="F4" s="7"/>
    </row>
    <row r="5" spans="1:6" ht="38.25" customHeight="1">
      <c r="A5" s="9" t="s">
        <v>62</v>
      </c>
      <c r="B5" s="10"/>
      <c r="C5" s="10"/>
      <c r="D5" s="10"/>
      <c r="E5" s="10"/>
      <c r="F5" s="10"/>
    </row>
    <row r="6" spans="2:6" ht="18.75" customHeight="1">
      <c r="B6" s="1"/>
      <c r="C6" s="1"/>
      <c r="D6" s="1"/>
      <c r="E6" s="1"/>
      <c r="F6" s="1" t="s">
        <v>25</v>
      </c>
    </row>
    <row r="7" spans="1:6" ht="25.5" customHeight="1">
      <c r="A7" s="11" t="s">
        <v>0</v>
      </c>
      <c r="B7" s="11" t="s">
        <v>1</v>
      </c>
      <c r="C7" s="11" t="s">
        <v>52</v>
      </c>
      <c r="D7" s="11" t="s">
        <v>3</v>
      </c>
      <c r="E7" s="11" t="s">
        <v>4</v>
      </c>
      <c r="F7" s="11"/>
    </row>
    <row r="8" spans="1:6" ht="42.75" customHeight="1">
      <c r="A8" s="11"/>
      <c r="B8" s="11"/>
      <c r="C8" s="11"/>
      <c r="D8" s="11"/>
      <c r="E8" s="12" t="s">
        <v>2</v>
      </c>
      <c r="F8" s="12" t="s">
        <v>53</v>
      </c>
    </row>
    <row r="9" spans="1:189" s="16" customFormat="1" ht="26.25" customHeight="1" hidden="1">
      <c r="A9" s="12">
        <v>10000000</v>
      </c>
      <c r="B9" s="13" t="s">
        <v>5</v>
      </c>
      <c r="C9" s="14">
        <f>D9+E9</f>
        <v>16792300</v>
      </c>
      <c r="D9" s="15">
        <f>D10</f>
        <v>16792300</v>
      </c>
      <c r="E9" s="15">
        <f>E10</f>
        <v>0</v>
      </c>
      <c r="F9" s="15">
        <f>F10</f>
        <v>0</v>
      </c>
      <c r="FY9" s="5"/>
      <c r="FZ9" s="5"/>
      <c r="GA9" s="5"/>
      <c r="GB9" s="5"/>
      <c r="GC9" s="5"/>
      <c r="GD9" s="5"/>
      <c r="GE9" s="5"/>
      <c r="GF9" s="5"/>
      <c r="GG9" s="5"/>
    </row>
    <row r="10" spans="1:189" s="17" customFormat="1" ht="36" customHeight="1" hidden="1">
      <c r="A10" s="12">
        <v>11000000</v>
      </c>
      <c r="B10" s="13" t="s">
        <v>26</v>
      </c>
      <c r="C10" s="14">
        <f>D10+E10</f>
        <v>16792300</v>
      </c>
      <c r="D10" s="15">
        <f>D11+D15</f>
        <v>16792300</v>
      </c>
      <c r="E10" s="15">
        <f>E11+E15</f>
        <v>0</v>
      </c>
      <c r="F10" s="15">
        <f>F11+F15</f>
        <v>0</v>
      </c>
      <c r="FY10" s="18"/>
      <c r="FZ10" s="18"/>
      <c r="GA10" s="18"/>
      <c r="GB10" s="18"/>
      <c r="GC10" s="18"/>
      <c r="GD10" s="18"/>
      <c r="GE10" s="18"/>
      <c r="GF10" s="18"/>
      <c r="GG10" s="18"/>
    </row>
    <row r="11" spans="1:189" s="17" customFormat="1" ht="25.5" customHeight="1" hidden="1">
      <c r="A11" s="12">
        <v>11010000</v>
      </c>
      <c r="B11" s="13" t="s">
        <v>10</v>
      </c>
      <c r="C11" s="14">
        <f aca="true" t="shared" si="0" ref="C11:C157">D11+E11</f>
        <v>16792300</v>
      </c>
      <c r="D11" s="15">
        <f>D12+D13+D14</f>
        <v>16792300</v>
      </c>
      <c r="E11" s="15">
        <f>E12+E13+E14</f>
        <v>0</v>
      </c>
      <c r="F11" s="15">
        <f>F12+F13+F14</f>
        <v>0</v>
      </c>
      <c r="FY11" s="18"/>
      <c r="FZ11" s="18"/>
      <c r="GA11" s="18"/>
      <c r="GB11" s="18"/>
      <c r="GC11" s="18"/>
      <c r="GD11" s="18"/>
      <c r="GE11" s="18"/>
      <c r="GF11" s="18"/>
      <c r="GG11" s="18"/>
    </row>
    <row r="12" spans="1:189" s="17" customFormat="1" ht="57.75" customHeight="1" hidden="1">
      <c r="A12" s="19">
        <v>11010100</v>
      </c>
      <c r="B12" s="20" t="s">
        <v>11</v>
      </c>
      <c r="C12" s="21">
        <f t="shared" si="0"/>
        <v>14212300</v>
      </c>
      <c r="D12" s="22">
        <f>14220000-7700</f>
        <v>14212300</v>
      </c>
      <c r="E12" s="22"/>
      <c r="F12" s="22"/>
      <c r="FY12" s="18"/>
      <c r="FZ12" s="18"/>
      <c r="GA12" s="18"/>
      <c r="GB12" s="18"/>
      <c r="GC12" s="18"/>
      <c r="GD12" s="18"/>
      <c r="GE12" s="18"/>
      <c r="GF12" s="18"/>
      <c r="GG12" s="18"/>
    </row>
    <row r="13" spans="1:189" s="17" customFormat="1" ht="46.5" customHeight="1" hidden="1">
      <c r="A13" s="19">
        <v>11010400</v>
      </c>
      <c r="B13" s="20" t="s">
        <v>12</v>
      </c>
      <c r="C13" s="21">
        <f t="shared" si="0"/>
        <v>2360000</v>
      </c>
      <c r="D13" s="22">
        <v>2360000</v>
      </c>
      <c r="E13" s="22"/>
      <c r="F13" s="22"/>
      <c r="FY13" s="18"/>
      <c r="FZ13" s="18"/>
      <c r="GA13" s="18"/>
      <c r="GB13" s="18"/>
      <c r="GC13" s="18"/>
      <c r="GD13" s="18"/>
      <c r="GE13" s="18"/>
      <c r="GF13" s="18"/>
      <c r="GG13" s="18"/>
    </row>
    <row r="14" spans="1:189" s="17" customFormat="1" ht="49.5" customHeight="1" hidden="1">
      <c r="A14" s="19">
        <v>11010500</v>
      </c>
      <c r="B14" s="20" t="s">
        <v>13</v>
      </c>
      <c r="C14" s="21">
        <f t="shared" si="0"/>
        <v>220000</v>
      </c>
      <c r="D14" s="22">
        <v>220000</v>
      </c>
      <c r="E14" s="22"/>
      <c r="F14" s="22"/>
      <c r="FY14" s="18"/>
      <c r="FZ14" s="18"/>
      <c r="GA14" s="18"/>
      <c r="GB14" s="18"/>
      <c r="GC14" s="18"/>
      <c r="GD14" s="18"/>
      <c r="GE14" s="18"/>
      <c r="GF14" s="18"/>
      <c r="GG14" s="18"/>
    </row>
    <row r="15" spans="1:6" s="18" customFormat="1" ht="20.25" customHeight="1" hidden="1">
      <c r="A15" s="12">
        <v>11020000</v>
      </c>
      <c r="B15" s="13" t="s">
        <v>6</v>
      </c>
      <c r="C15" s="14">
        <f t="shared" si="0"/>
        <v>0</v>
      </c>
      <c r="D15" s="23">
        <f>D16</f>
        <v>0</v>
      </c>
      <c r="E15" s="23">
        <f>E16</f>
        <v>0</v>
      </c>
      <c r="F15" s="23">
        <f>F16</f>
        <v>0</v>
      </c>
    </row>
    <row r="16" spans="1:189" s="17" customFormat="1" ht="31.5" customHeight="1" hidden="1">
      <c r="A16" s="19">
        <v>11020200</v>
      </c>
      <c r="B16" s="20" t="s">
        <v>14</v>
      </c>
      <c r="C16" s="21">
        <f t="shared" si="0"/>
        <v>0</v>
      </c>
      <c r="D16" s="22">
        <f>200-200</f>
        <v>0</v>
      </c>
      <c r="E16" s="22"/>
      <c r="F16" s="22"/>
      <c r="FY16" s="18"/>
      <c r="FZ16" s="18"/>
      <c r="GA16" s="18"/>
      <c r="GB16" s="18"/>
      <c r="GC16" s="18"/>
      <c r="GD16" s="18"/>
      <c r="GE16" s="18"/>
      <c r="GF16" s="18"/>
      <c r="GG16" s="18"/>
    </row>
    <row r="17" spans="1:189" s="17" customFormat="1" ht="20.25" customHeight="1" hidden="1">
      <c r="A17" s="12">
        <v>20000000</v>
      </c>
      <c r="B17" s="13" t="s">
        <v>15</v>
      </c>
      <c r="C17" s="14">
        <f t="shared" si="0"/>
        <v>725700</v>
      </c>
      <c r="D17" s="15">
        <f>D32+D29+D21+D18</f>
        <v>407700</v>
      </c>
      <c r="E17" s="15">
        <f>E32+E29+E21+E18</f>
        <v>318000</v>
      </c>
      <c r="F17" s="15">
        <f>F32+F29+F21+F18</f>
        <v>0</v>
      </c>
      <c r="FY17" s="18"/>
      <c r="FZ17" s="18"/>
      <c r="GA17" s="18"/>
      <c r="GB17" s="18"/>
      <c r="GC17" s="18"/>
      <c r="GD17" s="18"/>
      <c r="GE17" s="18"/>
      <c r="GF17" s="18"/>
      <c r="GG17" s="18"/>
    </row>
    <row r="18" spans="1:189" s="17" customFormat="1" ht="30.75" customHeight="1" hidden="1">
      <c r="A18" s="24">
        <v>21000000</v>
      </c>
      <c r="B18" s="13" t="s">
        <v>50</v>
      </c>
      <c r="C18" s="14">
        <f t="shared" si="0"/>
        <v>0</v>
      </c>
      <c r="D18" s="15">
        <f>D19</f>
        <v>0</v>
      </c>
      <c r="E18" s="15"/>
      <c r="F18" s="15"/>
      <c r="FY18" s="18"/>
      <c r="FZ18" s="18"/>
      <c r="GA18" s="18"/>
      <c r="GB18" s="18"/>
      <c r="GC18" s="18"/>
      <c r="GD18" s="18"/>
      <c r="GE18" s="18"/>
      <c r="GF18" s="18"/>
      <c r="GG18" s="18"/>
    </row>
    <row r="19" spans="1:189" s="17" customFormat="1" ht="30.75" customHeight="1" hidden="1">
      <c r="A19" s="24">
        <v>21080000</v>
      </c>
      <c r="B19" s="25" t="s">
        <v>48</v>
      </c>
      <c r="C19" s="14">
        <f t="shared" si="0"/>
        <v>0</v>
      </c>
      <c r="D19" s="15">
        <f>D20</f>
        <v>0</v>
      </c>
      <c r="E19" s="15"/>
      <c r="F19" s="15"/>
      <c r="FY19" s="18"/>
      <c r="FZ19" s="18"/>
      <c r="GA19" s="18"/>
      <c r="GB19" s="18"/>
      <c r="GC19" s="18"/>
      <c r="GD19" s="18"/>
      <c r="GE19" s="18"/>
      <c r="GF19" s="18"/>
      <c r="GG19" s="18"/>
    </row>
    <row r="20" spans="1:189" s="17" customFormat="1" ht="20.25" customHeight="1" hidden="1">
      <c r="A20" s="19">
        <v>21081100</v>
      </c>
      <c r="B20" s="20" t="s">
        <v>49</v>
      </c>
      <c r="C20" s="21">
        <f t="shared" si="0"/>
        <v>0</v>
      </c>
      <c r="D20" s="22"/>
      <c r="E20" s="15"/>
      <c r="F20" s="15"/>
      <c r="FY20" s="18"/>
      <c r="FZ20" s="18"/>
      <c r="GA20" s="18"/>
      <c r="GB20" s="18"/>
      <c r="GC20" s="18"/>
      <c r="GD20" s="18"/>
      <c r="GE20" s="18"/>
      <c r="GF20" s="18"/>
      <c r="GG20" s="18"/>
    </row>
    <row r="21" spans="1:189" s="17" customFormat="1" ht="30.75" customHeight="1" hidden="1">
      <c r="A21" s="12">
        <v>22000000</v>
      </c>
      <c r="B21" s="13" t="s">
        <v>29</v>
      </c>
      <c r="C21" s="14">
        <f t="shared" si="0"/>
        <v>407700</v>
      </c>
      <c r="D21" s="15">
        <f>D22+D27</f>
        <v>407700</v>
      </c>
      <c r="E21" s="15">
        <f>E22+E27</f>
        <v>0</v>
      </c>
      <c r="F21" s="15">
        <f>F22+F27</f>
        <v>0</v>
      </c>
      <c r="FY21" s="18"/>
      <c r="FZ21" s="18"/>
      <c r="GA21" s="18"/>
      <c r="GB21" s="18"/>
      <c r="GC21" s="18"/>
      <c r="GD21" s="18"/>
      <c r="GE21" s="18"/>
      <c r="GF21" s="18"/>
      <c r="GG21" s="18"/>
    </row>
    <row r="22" spans="1:189" s="17" customFormat="1" ht="24.75" customHeight="1" hidden="1">
      <c r="A22" s="12">
        <v>22010000</v>
      </c>
      <c r="B22" s="13" t="s">
        <v>30</v>
      </c>
      <c r="C22" s="14">
        <f>D22+E22</f>
        <v>400000</v>
      </c>
      <c r="D22" s="14">
        <f>SUM(D23:D26)</f>
        <v>400000</v>
      </c>
      <c r="E22" s="14">
        <f>SUM(E23:E26)</f>
        <v>0</v>
      </c>
      <c r="F22" s="14">
        <f>SUM(F23:F26)</f>
        <v>0</v>
      </c>
      <c r="FY22" s="18"/>
      <c r="FZ22" s="18"/>
      <c r="GA22" s="18"/>
      <c r="GB22" s="18"/>
      <c r="GC22" s="18"/>
      <c r="GD22" s="18"/>
      <c r="GE22" s="18"/>
      <c r="GF22" s="18"/>
      <c r="GG22" s="18"/>
    </row>
    <row r="23" spans="1:189" s="17" customFormat="1" ht="55.5" customHeight="1" hidden="1">
      <c r="A23" s="19">
        <v>22010300</v>
      </c>
      <c r="B23" s="20" t="s">
        <v>31</v>
      </c>
      <c r="C23" s="21">
        <f t="shared" si="0"/>
        <v>45000</v>
      </c>
      <c r="D23" s="22">
        <v>45000</v>
      </c>
      <c r="E23" s="15"/>
      <c r="F23" s="15"/>
      <c r="FY23" s="18"/>
      <c r="FZ23" s="18"/>
      <c r="GA23" s="18"/>
      <c r="GB23" s="18"/>
      <c r="GC23" s="18"/>
      <c r="GD23" s="18"/>
      <c r="GE23" s="18"/>
      <c r="GF23" s="18"/>
      <c r="GG23" s="18"/>
    </row>
    <row r="24" spans="1:189" s="17" customFormat="1" ht="33" customHeight="1" hidden="1">
      <c r="A24" s="19">
        <v>22012500</v>
      </c>
      <c r="B24" s="20" t="s">
        <v>60</v>
      </c>
      <c r="C24" s="21">
        <f>D24+E24</f>
        <v>190000</v>
      </c>
      <c r="D24" s="22">
        <v>190000</v>
      </c>
      <c r="E24" s="15"/>
      <c r="F24" s="15"/>
      <c r="FY24" s="18"/>
      <c r="FZ24" s="18"/>
      <c r="GA24" s="18"/>
      <c r="GB24" s="18"/>
      <c r="GC24" s="18"/>
      <c r="GD24" s="18"/>
      <c r="GE24" s="18"/>
      <c r="GF24" s="18"/>
      <c r="GG24" s="18"/>
    </row>
    <row r="25" spans="1:189" s="17" customFormat="1" ht="42" customHeight="1" hidden="1">
      <c r="A25" s="19">
        <v>22012600</v>
      </c>
      <c r="B25" s="20" t="s">
        <v>32</v>
      </c>
      <c r="C25" s="21">
        <f t="shared" si="0"/>
        <v>165000</v>
      </c>
      <c r="D25" s="22">
        <v>165000</v>
      </c>
      <c r="E25" s="15"/>
      <c r="F25" s="15"/>
      <c r="FY25" s="18"/>
      <c r="FZ25" s="18"/>
      <c r="GA25" s="18"/>
      <c r="GB25" s="18"/>
      <c r="GC25" s="18"/>
      <c r="GD25" s="18"/>
      <c r="GE25" s="18"/>
      <c r="GF25" s="18"/>
      <c r="GG25" s="18"/>
    </row>
    <row r="26" spans="1:189" s="17" customFormat="1" ht="79.5" customHeight="1" hidden="1">
      <c r="A26" s="19">
        <v>22012900</v>
      </c>
      <c r="B26" s="20" t="s">
        <v>51</v>
      </c>
      <c r="C26" s="21">
        <f t="shared" si="0"/>
        <v>0</v>
      </c>
      <c r="D26" s="22"/>
      <c r="E26" s="15"/>
      <c r="F26" s="15"/>
      <c r="FY26" s="18"/>
      <c r="FZ26" s="18"/>
      <c r="GA26" s="18"/>
      <c r="GB26" s="18"/>
      <c r="GC26" s="18"/>
      <c r="GD26" s="18"/>
      <c r="GE26" s="18"/>
      <c r="GF26" s="18"/>
      <c r="GG26" s="18"/>
    </row>
    <row r="27" spans="1:189" s="17" customFormat="1" ht="48" customHeight="1" hidden="1">
      <c r="A27" s="12">
        <v>22080000</v>
      </c>
      <c r="B27" s="13" t="s">
        <v>33</v>
      </c>
      <c r="C27" s="14">
        <f t="shared" si="0"/>
        <v>7700</v>
      </c>
      <c r="D27" s="15">
        <f>D28</f>
        <v>7700</v>
      </c>
      <c r="E27" s="15">
        <f>E28</f>
        <v>0</v>
      </c>
      <c r="F27" s="15">
        <f>F28</f>
        <v>0</v>
      </c>
      <c r="FY27" s="18"/>
      <c r="FZ27" s="18"/>
      <c r="GA27" s="18"/>
      <c r="GB27" s="18"/>
      <c r="GC27" s="18"/>
      <c r="GD27" s="18"/>
      <c r="GE27" s="18"/>
      <c r="GF27" s="18"/>
      <c r="GG27" s="18"/>
    </row>
    <row r="28" spans="1:189" s="17" customFormat="1" ht="51.75" customHeight="1" hidden="1">
      <c r="A28" s="19">
        <v>22080400</v>
      </c>
      <c r="B28" s="20" t="s">
        <v>34</v>
      </c>
      <c r="C28" s="21">
        <f t="shared" si="0"/>
        <v>7700</v>
      </c>
      <c r="D28" s="22">
        <v>7700</v>
      </c>
      <c r="E28" s="15"/>
      <c r="F28" s="15"/>
      <c r="FY28" s="18"/>
      <c r="FZ28" s="18"/>
      <c r="GA28" s="18"/>
      <c r="GB28" s="18"/>
      <c r="GC28" s="18"/>
      <c r="GD28" s="18"/>
      <c r="GE28" s="18"/>
      <c r="GF28" s="18"/>
      <c r="GG28" s="18"/>
    </row>
    <row r="29" spans="1:189" s="17" customFormat="1" ht="20.25" customHeight="1" hidden="1">
      <c r="A29" s="12">
        <v>24000000</v>
      </c>
      <c r="B29" s="13" t="s">
        <v>27</v>
      </c>
      <c r="C29" s="14">
        <f t="shared" si="0"/>
        <v>0</v>
      </c>
      <c r="D29" s="15">
        <f>D30</f>
        <v>0</v>
      </c>
      <c r="E29" s="15"/>
      <c r="F29" s="15"/>
      <c r="FY29" s="18"/>
      <c r="FZ29" s="18"/>
      <c r="GA29" s="18"/>
      <c r="GB29" s="18"/>
      <c r="GC29" s="18"/>
      <c r="GD29" s="18"/>
      <c r="GE29" s="18"/>
      <c r="GF29" s="18"/>
      <c r="GG29" s="18"/>
    </row>
    <row r="30" spans="1:189" s="17" customFormat="1" ht="20.25" customHeight="1" hidden="1">
      <c r="A30" s="12">
        <v>24060000</v>
      </c>
      <c r="B30" s="13" t="s">
        <v>28</v>
      </c>
      <c r="C30" s="14">
        <f t="shared" si="0"/>
        <v>0</v>
      </c>
      <c r="D30" s="15">
        <f>D31</f>
        <v>0</v>
      </c>
      <c r="E30" s="15"/>
      <c r="F30" s="15"/>
      <c r="FY30" s="18"/>
      <c r="FZ30" s="18"/>
      <c r="GA30" s="18"/>
      <c r="GB30" s="18"/>
      <c r="GC30" s="18"/>
      <c r="GD30" s="18"/>
      <c r="GE30" s="18"/>
      <c r="GF30" s="18"/>
      <c r="GG30" s="18"/>
    </row>
    <row r="31" spans="1:189" s="17" customFormat="1" ht="20.25" customHeight="1" hidden="1">
      <c r="A31" s="19">
        <v>24060300</v>
      </c>
      <c r="B31" s="20" t="s">
        <v>28</v>
      </c>
      <c r="C31" s="21">
        <f t="shared" si="0"/>
        <v>0</v>
      </c>
      <c r="D31" s="22"/>
      <c r="E31" s="15"/>
      <c r="F31" s="15"/>
      <c r="FY31" s="18"/>
      <c r="FZ31" s="18"/>
      <c r="GA31" s="18"/>
      <c r="GB31" s="18"/>
      <c r="GC31" s="18"/>
      <c r="GD31" s="18"/>
      <c r="GE31" s="18"/>
      <c r="GF31" s="18"/>
      <c r="GG31" s="18"/>
    </row>
    <row r="32" spans="1:189" s="17" customFormat="1" ht="29.25" customHeight="1" hidden="1">
      <c r="A32" s="12">
        <v>25000000</v>
      </c>
      <c r="B32" s="13" t="s">
        <v>16</v>
      </c>
      <c r="C32" s="14">
        <f t="shared" si="0"/>
        <v>318000</v>
      </c>
      <c r="D32" s="15">
        <f>D33+D38</f>
        <v>0</v>
      </c>
      <c r="E32" s="15">
        <f>E33+E38</f>
        <v>318000</v>
      </c>
      <c r="F32" s="15">
        <f>F33+F38</f>
        <v>0</v>
      </c>
      <c r="FY32" s="18"/>
      <c r="FZ32" s="18"/>
      <c r="GA32" s="18"/>
      <c r="GB32" s="18"/>
      <c r="GC32" s="18"/>
      <c r="GD32" s="18"/>
      <c r="GE32" s="18"/>
      <c r="GF32" s="18"/>
      <c r="GG32" s="18"/>
    </row>
    <row r="33" spans="1:189" s="17" customFormat="1" ht="32.25" customHeight="1" hidden="1">
      <c r="A33" s="12">
        <v>25010000</v>
      </c>
      <c r="B33" s="13" t="s">
        <v>17</v>
      </c>
      <c r="C33" s="14">
        <f t="shared" si="0"/>
        <v>318000</v>
      </c>
      <c r="D33" s="15">
        <f>D34+D35+D36+D37</f>
        <v>0</v>
      </c>
      <c r="E33" s="15">
        <f>E34+E35+E36+E37</f>
        <v>318000</v>
      </c>
      <c r="F33" s="15">
        <f>F34+F35+F36+F37</f>
        <v>0</v>
      </c>
      <c r="FY33" s="18"/>
      <c r="FZ33" s="18"/>
      <c r="GA33" s="18"/>
      <c r="GB33" s="18"/>
      <c r="GC33" s="18"/>
      <c r="GD33" s="18"/>
      <c r="GE33" s="18"/>
      <c r="GF33" s="18"/>
      <c r="GG33" s="18"/>
    </row>
    <row r="34" spans="1:189" s="17" customFormat="1" ht="43.5" customHeight="1" hidden="1">
      <c r="A34" s="26">
        <v>25010100</v>
      </c>
      <c r="B34" s="20" t="s">
        <v>18</v>
      </c>
      <c r="C34" s="21">
        <f t="shared" si="0"/>
        <v>0</v>
      </c>
      <c r="D34" s="22"/>
      <c r="E34" s="22"/>
      <c r="F34" s="22"/>
      <c r="FY34" s="18"/>
      <c r="FZ34" s="18"/>
      <c r="GA34" s="18"/>
      <c r="GB34" s="18"/>
      <c r="GC34" s="18"/>
      <c r="GD34" s="18"/>
      <c r="GE34" s="18"/>
      <c r="GF34" s="18"/>
      <c r="GG34" s="18"/>
    </row>
    <row r="35" spans="1:189" s="17" customFormat="1" ht="41.25" customHeight="1" hidden="1">
      <c r="A35" s="26">
        <v>25010200</v>
      </c>
      <c r="B35" s="20" t="s">
        <v>19</v>
      </c>
      <c r="C35" s="21">
        <f t="shared" si="0"/>
        <v>300000</v>
      </c>
      <c r="D35" s="22"/>
      <c r="E35" s="22">
        <v>300000</v>
      </c>
      <c r="F35" s="22"/>
      <c r="FY35" s="18"/>
      <c r="FZ35" s="18"/>
      <c r="GA35" s="18"/>
      <c r="GB35" s="18"/>
      <c r="GC35" s="18"/>
      <c r="GD35" s="18"/>
      <c r="GE35" s="18"/>
      <c r="GF35" s="18"/>
      <c r="GG35" s="18"/>
    </row>
    <row r="36" spans="1:189" s="17" customFormat="1" ht="51.75" customHeight="1" hidden="1">
      <c r="A36" s="26">
        <v>25010300</v>
      </c>
      <c r="B36" s="20" t="s">
        <v>91</v>
      </c>
      <c r="C36" s="21">
        <f t="shared" si="0"/>
        <v>18000</v>
      </c>
      <c r="D36" s="22"/>
      <c r="E36" s="22">
        <v>18000</v>
      </c>
      <c r="F36" s="22"/>
      <c r="FY36" s="18"/>
      <c r="FZ36" s="18"/>
      <c r="GA36" s="18"/>
      <c r="GB36" s="18"/>
      <c r="GC36" s="18"/>
      <c r="GD36" s="18"/>
      <c r="GE36" s="18"/>
      <c r="GF36" s="18"/>
      <c r="GG36" s="18"/>
    </row>
    <row r="37" spans="1:189" s="17" customFormat="1" ht="36.75" customHeight="1" hidden="1">
      <c r="A37" s="26">
        <v>25010400</v>
      </c>
      <c r="B37" s="20" t="s">
        <v>20</v>
      </c>
      <c r="C37" s="21">
        <f t="shared" si="0"/>
        <v>0</v>
      </c>
      <c r="D37" s="22"/>
      <c r="E37" s="22"/>
      <c r="F37" s="22"/>
      <c r="FY37" s="18"/>
      <c r="FZ37" s="18"/>
      <c r="GA37" s="18"/>
      <c r="GB37" s="18"/>
      <c r="GC37" s="18"/>
      <c r="GD37" s="18"/>
      <c r="GE37" s="18"/>
      <c r="GF37" s="18"/>
      <c r="GG37" s="18"/>
    </row>
    <row r="38" spans="1:189" s="17" customFormat="1" ht="38.25" customHeight="1" hidden="1">
      <c r="A38" s="27">
        <v>25020000</v>
      </c>
      <c r="B38" s="13" t="s">
        <v>54</v>
      </c>
      <c r="C38" s="14">
        <f aca="true" t="shared" si="1" ref="C38:C45">D38+E38</f>
        <v>0</v>
      </c>
      <c r="D38" s="15">
        <f>D39</f>
        <v>0</v>
      </c>
      <c r="E38" s="15">
        <f>E39</f>
        <v>0</v>
      </c>
      <c r="F38" s="15">
        <f>F39</f>
        <v>0</v>
      </c>
      <c r="FY38" s="18"/>
      <c r="FZ38" s="18"/>
      <c r="GA38" s="18"/>
      <c r="GB38" s="18"/>
      <c r="GC38" s="18"/>
      <c r="GD38" s="18"/>
      <c r="GE38" s="18"/>
      <c r="GF38" s="18"/>
      <c r="GG38" s="18"/>
    </row>
    <row r="39" spans="1:189" s="17" customFormat="1" ht="78" customHeight="1" hidden="1">
      <c r="A39" s="26">
        <v>25020200</v>
      </c>
      <c r="B39" s="20" t="s">
        <v>55</v>
      </c>
      <c r="C39" s="21">
        <f t="shared" si="1"/>
        <v>0</v>
      </c>
      <c r="D39" s="22"/>
      <c r="E39" s="22"/>
      <c r="F39" s="22"/>
      <c r="FY39" s="18"/>
      <c r="FZ39" s="18"/>
      <c r="GA39" s="18"/>
      <c r="GB39" s="18"/>
      <c r="GC39" s="18"/>
      <c r="GD39" s="18"/>
      <c r="GE39" s="18"/>
      <c r="GF39" s="18"/>
      <c r="GG39" s="18"/>
    </row>
    <row r="40" spans="1:189" s="17" customFormat="1" ht="28.5" customHeight="1" hidden="1">
      <c r="A40" s="11" t="s">
        <v>24</v>
      </c>
      <c r="B40" s="11"/>
      <c r="C40" s="14">
        <f t="shared" si="1"/>
        <v>17518000</v>
      </c>
      <c r="D40" s="15">
        <f>D9+D17</f>
        <v>17200000</v>
      </c>
      <c r="E40" s="15">
        <f>E9+E17</f>
        <v>318000</v>
      </c>
      <c r="F40" s="15">
        <f>F9+F17</f>
        <v>0</v>
      </c>
      <c r="FY40" s="18"/>
      <c r="FZ40" s="18"/>
      <c r="GA40" s="18"/>
      <c r="GB40" s="18"/>
      <c r="GC40" s="18"/>
      <c r="GD40" s="18"/>
      <c r="GE40" s="18"/>
      <c r="GF40" s="18"/>
      <c r="GG40" s="18"/>
    </row>
    <row r="41" spans="1:189" s="17" customFormat="1" ht="30" customHeight="1">
      <c r="A41" s="12">
        <v>40000000</v>
      </c>
      <c r="B41" s="13" t="s">
        <v>7</v>
      </c>
      <c r="C41" s="14">
        <f t="shared" si="1"/>
        <v>87364478</v>
      </c>
      <c r="D41" s="15">
        <f>D42</f>
        <v>83691600</v>
      </c>
      <c r="E41" s="15">
        <f>E42</f>
        <v>3672878</v>
      </c>
      <c r="F41" s="15">
        <f>F42</f>
        <v>3672878</v>
      </c>
      <c r="FY41" s="18"/>
      <c r="FZ41" s="18"/>
      <c r="GA41" s="18"/>
      <c r="GB41" s="18"/>
      <c r="GC41" s="18"/>
      <c r="GD41" s="18"/>
      <c r="GE41" s="18"/>
      <c r="GF41" s="18"/>
      <c r="GG41" s="18"/>
    </row>
    <row r="42" spans="1:189" s="17" customFormat="1" ht="26.25" customHeight="1">
      <c r="A42" s="12">
        <v>41000000</v>
      </c>
      <c r="B42" s="27" t="s">
        <v>8</v>
      </c>
      <c r="C42" s="14">
        <f t="shared" si="1"/>
        <v>87364478</v>
      </c>
      <c r="D42" s="14">
        <f>D43+D45+D53+D50</f>
        <v>83691600</v>
      </c>
      <c r="E42" s="14">
        <f>E43+E45+E53+E50</f>
        <v>3672878</v>
      </c>
      <c r="F42" s="14">
        <f>F43+F45+F53+F50</f>
        <v>3672878</v>
      </c>
      <c r="FY42" s="18"/>
      <c r="FZ42" s="18"/>
      <c r="GA42" s="18"/>
      <c r="GB42" s="18"/>
      <c r="GC42" s="18"/>
      <c r="GD42" s="18"/>
      <c r="GE42" s="18"/>
      <c r="GF42" s="18"/>
      <c r="GG42" s="18"/>
    </row>
    <row r="43" spans="1:189" s="17" customFormat="1" ht="31.5" customHeight="1" hidden="1">
      <c r="A43" s="12">
        <v>41020000</v>
      </c>
      <c r="B43" s="27" t="s">
        <v>35</v>
      </c>
      <c r="C43" s="14">
        <f t="shared" si="1"/>
        <v>13209600</v>
      </c>
      <c r="D43" s="14">
        <f>D44</f>
        <v>13209600</v>
      </c>
      <c r="E43" s="14">
        <f>E44</f>
        <v>0</v>
      </c>
      <c r="F43" s="14">
        <f>F44</f>
        <v>0</v>
      </c>
      <c r="FY43" s="18"/>
      <c r="FZ43" s="18"/>
      <c r="GA43" s="18"/>
      <c r="GB43" s="18"/>
      <c r="GC43" s="18"/>
      <c r="GD43" s="18"/>
      <c r="GE43" s="18"/>
      <c r="GF43" s="18"/>
      <c r="GG43" s="18"/>
    </row>
    <row r="44" spans="1:189" s="17" customFormat="1" ht="24.75" customHeight="1" hidden="1">
      <c r="A44" s="19">
        <v>41020100</v>
      </c>
      <c r="B44" s="26" t="s">
        <v>21</v>
      </c>
      <c r="C44" s="21">
        <f t="shared" si="1"/>
        <v>13209600</v>
      </c>
      <c r="D44" s="21">
        <v>13209600</v>
      </c>
      <c r="E44" s="21"/>
      <c r="F44" s="21"/>
      <c r="FY44" s="18"/>
      <c r="FZ44" s="18"/>
      <c r="GA44" s="18"/>
      <c r="GB44" s="18"/>
      <c r="GC44" s="18"/>
      <c r="GD44" s="18"/>
      <c r="GE44" s="18"/>
      <c r="GF44" s="18"/>
      <c r="GG44" s="18"/>
    </row>
    <row r="45" spans="1:189" s="17" customFormat="1" ht="33" customHeight="1">
      <c r="A45" s="12">
        <v>41030000</v>
      </c>
      <c r="B45" s="13" t="s">
        <v>36</v>
      </c>
      <c r="C45" s="14">
        <f t="shared" si="1"/>
        <v>37579234</v>
      </c>
      <c r="D45" s="15">
        <f>D46+D47+D49+D48</f>
        <v>37579234</v>
      </c>
      <c r="E45" s="15">
        <f>E46+E47+E49+E48</f>
        <v>0</v>
      </c>
      <c r="F45" s="15">
        <f>F46+F47+F49+F48</f>
        <v>0</v>
      </c>
      <c r="FY45" s="18"/>
      <c r="FZ45" s="18"/>
      <c r="GA45" s="18"/>
      <c r="GB45" s="18"/>
      <c r="GC45" s="18"/>
      <c r="GD45" s="18"/>
      <c r="GE45" s="18"/>
      <c r="GF45" s="18"/>
      <c r="GG45" s="18"/>
    </row>
    <row r="46" spans="1:189" s="17" customFormat="1" ht="38.25" customHeight="1">
      <c r="A46" s="19">
        <v>41033900</v>
      </c>
      <c r="B46" s="26" t="s">
        <v>22</v>
      </c>
      <c r="C46" s="21">
        <f t="shared" si="0"/>
        <v>30268100</v>
      </c>
      <c r="D46" s="22">
        <f>36115800-6424500+576800</f>
        <v>30268100</v>
      </c>
      <c r="E46" s="22"/>
      <c r="F46" s="22"/>
      <c r="FY46" s="18"/>
      <c r="FZ46" s="18"/>
      <c r="GA46" s="18"/>
      <c r="GB46" s="18"/>
      <c r="GC46" s="18"/>
      <c r="GD46" s="18"/>
      <c r="GE46" s="18"/>
      <c r="GF46" s="18"/>
      <c r="GG46" s="18"/>
    </row>
    <row r="47" spans="1:189" s="17" customFormat="1" ht="41.25" customHeight="1" hidden="1">
      <c r="A47" s="19">
        <v>41034200</v>
      </c>
      <c r="B47" s="26" t="s">
        <v>23</v>
      </c>
      <c r="C47" s="21">
        <f t="shared" si="0"/>
        <v>2366400</v>
      </c>
      <c r="D47" s="22">
        <v>2366400</v>
      </c>
      <c r="E47" s="22"/>
      <c r="F47" s="22"/>
      <c r="FY47" s="18"/>
      <c r="FZ47" s="18"/>
      <c r="GA47" s="18"/>
      <c r="GB47" s="18"/>
      <c r="GC47" s="18"/>
      <c r="GD47" s="18"/>
      <c r="GE47" s="18"/>
      <c r="GF47" s="18"/>
      <c r="GG47" s="18"/>
    </row>
    <row r="48" spans="1:189" s="17" customFormat="1" ht="50.25" customHeight="1" hidden="1">
      <c r="A48" s="19">
        <v>41034500</v>
      </c>
      <c r="B48" s="26" t="s">
        <v>145</v>
      </c>
      <c r="C48" s="21">
        <f t="shared" si="0"/>
        <v>2185000</v>
      </c>
      <c r="D48" s="22">
        <v>2185000</v>
      </c>
      <c r="E48" s="22"/>
      <c r="F48" s="22"/>
      <c r="FY48" s="18"/>
      <c r="FZ48" s="18"/>
      <c r="GA48" s="18"/>
      <c r="GB48" s="18"/>
      <c r="GC48" s="18"/>
      <c r="GD48" s="18"/>
      <c r="GE48" s="18"/>
      <c r="GF48" s="18"/>
      <c r="GG48" s="18"/>
    </row>
    <row r="49" spans="1:189" s="17" customFormat="1" ht="65.25" customHeight="1" hidden="1">
      <c r="A49" s="19">
        <v>41035100</v>
      </c>
      <c r="B49" s="26" t="s">
        <v>117</v>
      </c>
      <c r="C49" s="21">
        <f t="shared" si="0"/>
        <v>2759734</v>
      </c>
      <c r="D49" s="22">
        <v>2759734</v>
      </c>
      <c r="E49" s="22"/>
      <c r="F49" s="22"/>
      <c r="FY49" s="18"/>
      <c r="FZ49" s="18"/>
      <c r="GA49" s="18"/>
      <c r="GB49" s="18"/>
      <c r="GC49" s="18"/>
      <c r="GD49" s="18"/>
      <c r="GE49" s="18"/>
      <c r="GF49" s="18"/>
      <c r="GG49" s="18"/>
    </row>
    <row r="50" spans="1:189" s="17" customFormat="1" ht="42.75" customHeight="1" hidden="1">
      <c r="A50" s="12">
        <v>41040000</v>
      </c>
      <c r="B50" s="27" t="s">
        <v>43</v>
      </c>
      <c r="C50" s="14">
        <f t="shared" si="0"/>
        <v>7580339</v>
      </c>
      <c r="D50" s="15">
        <f>D51+D52</f>
        <v>7580339</v>
      </c>
      <c r="E50" s="15">
        <f>E51+E52</f>
        <v>0</v>
      </c>
      <c r="F50" s="15">
        <f>F51+F52</f>
        <v>0</v>
      </c>
      <c r="FY50" s="18"/>
      <c r="FZ50" s="18"/>
      <c r="GA50" s="18"/>
      <c r="GB50" s="18"/>
      <c r="GC50" s="18"/>
      <c r="GD50" s="18"/>
      <c r="GE50" s="18"/>
      <c r="GF50" s="18"/>
      <c r="GG50" s="18"/>
    </row>
    <row r="51" spans="1:189" s="17" customFormat="1" ht="72" customHeight="1" hidden="1">
      <c r="A51" s="19">
        <v>41040200</v>
      </c>
      <c r="B51" s="26" t="s">
        <v>44</v>
      </c>
      <c r="C51" s="21">
        <f t="shared" si="0"/>
        <v>7580339</v>
      </c>
      <c r="D51" s="22">
        <f>5041665+1683507+376221+478946</f>
        <v>7580339</v>
      </c>
      <c r="E51" s="22"/>
      <c r="F51" s="22"/>
      <c r="FY51" s="18"/>
      <c r="FZ51" s="18"/>
      <c r="GA51" s="18"/>
      <c r="GB51" s="18"/>
      <c r="GC51" s="18"/>
      <c r="GD51" s="18"/>
      <c r="GE51" s="18"/>
      <c r="GF51" s="18"/>
      <c r="GG51" s="18"/>
    </row>
    <row r="52" spans="1:189" s="17" customFormat="1" ht="45.75" customHeight="1" hidden="1">
      <c r="A52" s="19">
        <v>41040400</v>
      </c>
      <c r="B52" s="26" t="s">
        <v>61</v>
      </c>
      <c r="C52" s="21">
        <f t="shared" si="0"/>
        <v>0</v>
      </c>
      <c r="D52" s="22"/>
      <c r="E52" s="22"/>
      <c r="F52" s="22"/>
      <c r="FY52" s="18"/>
      <c r="FZ52" s="18"/>
      <c r="GA52" s="18"/>
      <c r="GB52" s="18"/>
      <c r="GC52" s="18"/>
      <c r="GD52" s="18"/>
      <c r="GE52" s="18"/>
      <c r="GF52" s="18"/>
      <c r="GG52" s="18"/>
    </row>
    <row r="53" spans="1:189" s="17" customFormat="1" ht="36" customHeight="1">
      <c r="A53" s="12">
        <v>41050000</v>
      </c>
      <c r="B53" s="27" t="s">
        <v>37</v>
      </c>
      <c r="C53" s="14">
        <f t="shared" si="0"/>
        <v>28995305</v>
      </c>
      <c r="D53" s="15">
        <f>SUM(D54:D61)+D65+D66+D156+D157</f>
        <v>25322427</v>
      </c>
      <c r="E53" s="15">
        <f>SUM(E54:E66)+E156+E157</f>
        <v>3672878</v>
      </c>
      <c r="F53" s="15">
        <f>SUM(F54:F66)+F156+F157</f>
        <v>3672878</v>
      </c>
      <c r="FY53" s="18"/>
      <c r="FZ53" s="18"/>
      <c r="GA53" s="18"/>
      <c r="GB53" s="18"/>
      <c r="GC53" s="18"/>
      <c r="GD53" s="18"/>
      <c r="GE53" s="18"/>
      <c r="GF53" s="18"/>
      <c r="GG53" s="18"/>
    </row>
    <row r="54" spans="1:189" s="17" customFormat="1" ht="56.25" customHeight="1" hidden="1">
      <c r="A54" s="19">
        <v>41051000</v>
      </c>
      <c r="B54" s="17" t="s">
        <v>56</v>
      </c>
      <c r="C54" s="21">
        <f t="shared" si="0"/>
        <v>603749</v>
      </c>
      <c r="D54" s="22">
        <v>603749</v>
      </c>
      <c r="E54" s="15"/>
      <c r="F54" s="15"/>
      <c r="FY54" s="18"/>
      <c r="FZ54" s="18"/>
      <c r="GA54" s="18"/>
      <c r="GB54" s="18"/>
      <c r="GC54" s="18"/>
      <c r="GD54" s="18"/>
      <c r="GE54" s="18"/>
      <c r="GF54" s="18"/>
      <c r="GG54" s="18"/>
    </row>
    <row r="55" spans="1:189" s="17" customFormat="1" ht="44.25" customHeight="1" hidden="1">
      <c r="A55" s="19">
        <v>41051100</v>
      </c>
      <c r="B55" s="26" t="s">
        <v>42</v>
      </c>
      <c r="C55" s="21"/>
      <c r="D55" s="22"/>
      <c r="E55" s="22"/>
      <c r="F55" s="22"/>
      <c r="FY55" s="18"/>
      <c r="FZ55" s="18"/>
      <c r="GA55" s="18"/>
      <c r="GB55" s="18"/>
      <c r="GC55" s="18"/>
      <c r="GD55" s="18"/>
      <c r="GE55" s="18"/>
      <c r="GF55" s="18"/>
      <c r="GG55" s="18"/>
    </row>
    <row r="56" spans="1:189" s="17" customFormat="1" ht="52.5" customHeight="1" hidden="1">
      <c r="A56" s="19">
        <v>41051200</v>
      </c>
      <c r="B56" s="26" t="s">
        <v>45</v>
      </c>
      <c r="C56" s="21">
        <f t="shared" si="0"/>
        <v>190800</v>
      </c>
      <c r="D56" s="22">
        <f>196803-6003</f>
        <v>190800</v>
      </c>
      <c r="E56" s="22"/>
      <c r="F56" s="22"/>
      <c r="G56" s="17">
        <v>190800</v>
      </c>
      <c r="FY56" s="18"/>
      <c r="FZ56" s="18"/>
      <c r="GA56" s="18"/>
      <c r="GB56" s="18"/>
      <c r="GC56" s="18"/>
      <c r="GD56" s="18"/>
      <c r="GE56" s="18"/>
      <c r="GF56" s="18"/>
      <c r="GG56" s="18"/>
    </row>
    <row r="57" spans="1:189" s="17" customFormat="1" ht="60.75" customHeight="1" hidden="1">
      <c r="A57" s="19">
        <v>41051400</v>
      </c>
      <c r="B57" s="26" t="s">
        <v>47</v>
      </c>
      <c r="C57" s="21">
        <f t="shared" si="0"/>
        <v>474107</v>
      </c>
      <c r="D57" s="22">
        <f>541992+3548-71433</f>
        <v>474107</v>
      </c>
      <c r="E57" s="22"/>
      <c r="F57" s="22"/>
      <c r="FY57" s="18"/>
      <c r="FZ57" s="18"/>
      <c r="GA57" s="18"/>
      <c r="GB57" s="18"/>
      <c r="GC57" s="18"/>
      <c r="GD57" s="18"/>
      <c r="GE57" s="18"/>
      <c r="GF57" s="18"/>
      <c r="GG57" s="18"/>
    </row>
    <row r="58" spans="1:189" s="17" customFormat="1" ht="48" customHeight="1" hidden="1">
      <c r="A58" s="19">
        <v>41051500</v>
      </c>
      <c r="B58" s="26" t="s">
        <v>40</v>
      </c>
      <c r="C58" s="21">
        <f t="shared" si="0"/>
        <v>4495790</v>
      </c>
      <c r="D58" s="22">
        <f>528100+672300+723900+2363100+208390</f>
        <v>4495790</v>
      </c>
      <c r="E58" s="22"/>
      <c r="F58" s="22"/>
      <c r="FY58" s="18"/>
      <c r="FZ58" s="18"/>
      <c r="GA58" s="18"/>
      <c r="GB58" s="18"/>
      <c r="GC58" s="18"/>
      <c r="GD58" s="18"/>
      <c r="GE58" s="18"/>
      <c r="GF58" s="18"/>
      <c r="GG58" s="18"/>
    </row>
    <row r="59" spans="1:189" s="17" customFormat="1" ht="48" customHeight="1" hidden="1">
      <c r="A59" s="19">
        <v>41051600</v>
      </c>
      <c r="B59" s="26" t="s">
        <v>46</v>
      </c>
      <c r="C59" s="21">
        <f t="shared" si="0"/>
        <v>0</v>
      </c>
      <c r="D59" s="22"/>
      <c r="E59" s="22"/>
      <c r="F59" s="22"/>
      <c r="FY59" s="18"/>
      <c r="FZ59" s="18"/>
      <c r="GA59" s="18"/>
      <c r="GB59" s="18"/>
      <c r="GC59" s="18"/>
      <c r="GD59" s="18"/>
      <c r="GE59" s="18"/>
      <c r="GF59" s="18"/>
      <c r="GG59" s="18"/>
    </row>
    <row r="60" spans="1:189" s="17" customFormat="1" ht="72.75" customHeight="1" hidden="1">
      <c r="A60" s="19">
        <v>41052000</v>
      </c>
      <c r="B60" s="26" t="s">
        <v>41</v>
      </c>
      <c r="C60" s="21">
        <f t="shared" si="0"/>
        <v>0</v>
      </c>
      <c r="D60" s="22"/>
      <c r="E60" s="22"/>
      <c r="F60" s="22"/>
      <c r="FY60" s="18"/>
      <c r="FZ60" s="18"/>
      <c r="GA60" s="18"/>
      <c r="GB60" s="18"/>
      <c r="GC60" s="18"/>
      <c r="GD60" s="18"/>
      <c r="GE60" s="18"/>
      <c r="GF60" s="18"/>
      <c r="GG60" s="18"/>
    </row>
    <row r="61" spans="1:189" s="17" customFormat="1" ht="72.75" customHeight="1" hidden="1">
      <c r="A61" s="19">
        <v>41053000</v>
      </c>
      <c r="B61" s="26" t="s">
        <v>155</v>
      </c>
      <c r="C61" s="21">
        <f>D61+E61</f>
        <v>6632616</v>
      </c>
      <c r="D61" s="22">
        <f>D63+D64</f>
        <v>6632616</v>
      </c>
      <c r="E61" s="22"/>
      <c r="F61" s="22"/>
      <c r="FY61" s="18"/>
      <c r="FZ61" s="18"/>
      <c r="GA61" s="18"/>
      <c r="GB61" s="18"/>
      <c r="GC61" s="18"/>
      <c r="GD61" s="18"/>
      <c r="GE61" s="18"/>
      <c r="GF61" s="18"/>
      <c r="GG61" s="18"/>
    </row>
    <row r="62" spans="1:189" s="17" customFormat="1" ht="20.25" customHeight="1" hidden="1">
      <c r="A62" s="19"/>
      <c r="B62" s="26" t="s">
        <v>156</v>
      </c>
      <c r="C62" s="21"/>
      <c r="D62" s="22"/>
      <c r="E62" s="22"/>
      <c r="F62" s="22"/>
      <c r="FY62" s="18"/>
      <c r="FZ62" s="18"/>
      <c r="GA62" s="18"/>
      <c r="GB62" s="18"/>
      <c r="GC62" s="18"/>
      <c r="GD62" s="18"/>
      <c r="GE62" s="18"/>
      <c r="GF62" s="18"/>
      <c r="GG62" s="18"/>
    </row>
    <row r="63" spans="1:189" s="17" customFormat="1" ht="29.25" customHeight="1" hidden="1">
      <c r="A63" s="19"/>
      <c r="B63" s="26" t="s">
        <v>157</v>
      </c>
      <c r="C63" s="21">
        <f>D63+E63</f>
        <v>6628216</v>
      </c>
      <c r="D63" s="22">
        <v>6628216</v>
      </c>
      <c r="E63" s="22"/>
      <c r="F63" s="22"/>
      <c r="FY63" s="18"/>
      <c r="FZ63" s="18"/>
      <c r="GA63" s="18"/>
      <c r="GB63" s="18"/>
      <c r="GC63" s="18"/>
      <c r="GD63" s="18"/>
      <c r="GE63" s="18"/>
      <c r="GF63" s="18"/>
      <c r="GG63" s="18"/>
    </row>
    <row r="64" spans="1:189" s="17" customFormat="1" ht="56.25" customHeight="1" hidden="1">
      <c r="A64" s="19"/>
      <c r="B64" s="26" t="s">
        <v>158</v>
      </c>
      <c r="C64" s="21">
        <f>D64+E64</f>
        <v>4400</v>
      </c>
      <c r="D64" s="22">
        <v>4400</v>
      </c>
      <c r="E64" s="22"/>
      <c r="F64" s="22"/>
      <c r="FY64" s="18"/>
      <c r="FZ64" s="18"/>
      <c r="GA64" s="18"/>
      <c r="GB64" s="18"/>
      <c r="GC64" s="18"/>
      <c r="GD64" s="18"/>
      <c r="GE64" s="18"/>
      <c r="GF64" s="18"/>
      <c r="GG64" s="18"/>
    </row>
    <row r="65" spans="1:189" s="17" customFormat="1" ht="50.25" customHeight="1" hidden="1">
      <c r="A65" s="19">
        <v>41053300</v>
      </c>
      <c r="B65" s="26" t="s">
        <v>39</v>
      </c>
      <c r="C65" s="21">
        <f>D65+E65</f>
        <v>2856785</v>
      </c>
      <c r="D65" s="22">
        <f>854389+1173146+585400-478946+70746+43000+50000+462800+52000+44250</f>
        <v>2856785</v>
      </c>
      <c r="E65" s="22"/>
      <c r="F65" s="22"/>
      <c r="FY65" s="18"/>
      <c r="FZ65" s="18"/>
      <c r="GA65" s="18"/>
      <c r="GB65" s="18"/>
      <c r="GC65" s="18"/>
      <c r="GD65" s="18"/>
      <c r="GE65" s="18"/>
      <c r="GF65" s="18"/>
      <c r="GG65" s="18"/>
    </row>
    <row r="66" spans="1:189" s="17" customFormat="1" ht="36" customHeight="1">
      <c r="A66" s="19">
        <v>41053900</v>
      </c>
      <c r="B66" s="26" t="s">
        <v>38</v>
      </c>
      <c r="C66" s="21">
        <f>D66+E66</f>
        <v>12353082</v>
      </c>
      <c r="D66" s="22">
        <f>SUM(D67:D155)</f>
        <v>8680204</v>
      </c>
      <c r="E66" s="22">
        <f>SUM(E67:E155)</f>
        <v>3672878</v>
      </c>
      <c r="F66" s="22">
        <f>SUM(F67:F155)</f>
        <v>3672878</v>
      </c>
      <c r="FY66" s="18"/>
      <c r="FZ66" s="18"/>
      <c r="GA66" s="18"/>
      <c r="GB66" s="18"/>
      <c r="GC66" s="18"/>
      <c r="GD66" s="18"/>
      <c r="GE66" s="18"/>
      <c r="GF66" s="18"/>
      <c r="GG66" s="18"/>
    </row>
    <row r="67" spans="1:189" s="17" customFormat="1" ht="42.75" customHeight="1" hidden="1">
      <c r="A67" s="19"/>
      <c r="B67" s="26" t="s">
        <v>57</v>
      </c>
      <c r="C67" s="21">
        <f t="shared" si="0"/>
        <v>550000</v>
      </c>
      <c r="D67" s="22">
        <f>750000-200000</f>
        <v>550000</v>
      </c>
      <c r="E67" s="22"/>
      <c r="F67" s="22"/>
      <c r="G67" s="17">
        <v>550000</v>
      </c>
      <c r="FY67" s="18"/>
      <c r="FZ67" s="18"/>
      <c r="GA67" s="18"/>
      <c r="GB67" s="18"/>
      <c r="GC67" s="18"/>
      <c r="GD67" s="18"/>
      <c r="GE67" s="18"/>
      <c r="GF67" s="18"/>
      <c r="GG67" s="18"/>
    </row>
    <row r="68" spans="1:189" s="17" customFormat="1" ht="42.75" customHeight="1" hidden="1">
      <c r="A68" s="19"/>
      <c r="B68" s="26" t="s">
        <v>116</v>
      </c>
      <c r="C68" s="21">
        <f t="shared" si="0"/>
        <v>22287</v>
      </c>
      <c r="D68" s="22">
        <f>11428+10859</f>
        <v>22287</v>
      </c>
      <c r="E68" s="22"/>
      <c r="F68" s="22"/>
      <c r="FY68" s="18"/>
      <c r="FZ68" s="18"/>
      <c r="GA68" s="18"/>
      <c r="GB68" s="18"/>
      <c r="GC68" s="18"/>
      <c r="GD68" s="18"/>
      <c r="GE68" s="18"/>
      <c r="GF68" s="18"/>
      <c r="GG68" s="18"/>
    </row>
    <row r="69" spans="1:189" s="17" customFormat="1" ht="42.75" customHeight="1" hidden="1">
      <c r="A69" s="19"/>
      <c r="B69" s="26" t="s">
        <v>141</v>
      </c>
      <c r="C69" s="21">
        <f t="shared" si="0"/>
        <v>8000</v>
      </c>
      <c r="D69" s="22">
        <v>8000</v>
      </c>
      <c r="E69" s="22"/>
      <c r="F69" s="22"/>
      <c r="FY69" s="18"/>
      <c r="FZ69" s="18"/>
      <c r="GA69" s="18"/>
      <c r="GB69" s="18"/>
      <c r="GC69" s="18"/>
      <c r="GD69" s="18"/>
      <c r="GE69" s="18"/>
      <c r="GF69" s="18"/>
      <c r="GG69" s="18"/>
    </row>
    <row r="70" spans="1:189" s="17" customFormat="1" ht="84" hidden="1">
      <c r="A70" s="19"/>
      <c r="B70" s="26" t="s">
        <v>92</v>
      </c>
      <c r="C70" s="21">
        <f t="shared" si="0"/>
        <v>139000</v>
      </c>
      <c r="D70" s="22">
        <v>139000</v>
      </c>
      <c r="E70" s="22"/>
      <c r="F70" s="22"/>
      <c r="FY70" s="18"/>
      <c r="FZ70" s="18"/>
      <c r="GA70" s="18"/>
      <c r="GB70" s="18"/>
      <c r="GC70" s="18"/>
      <c r="GD70" s="18"/>
      <c r="GE70" s="18"/>
      <c r="GF70" s="18"/>
      <c r="GG70" s="18"/>
    </row>
    <row r="71" spans="1:189" s="17" customFormat="1" ht="42" hidden="1">
      <c r="A71" s="19"/>
      <c r="B71" s="26" t="s">
        <v>126</v>
      </c>
      <c r="C71" s="21">
        <f t="shared" si="0"/>
        <v>5000</v>
      </c>
      <c r="D71" s="22">
        <v>5000</v>
      </c>
      <c r="E71" s="22"/>
      <c r="F71" s="22"/>
      <c r="FY71" s="18"/>
      <c r="FZ71" s="18"/>
      <c r="GA71" s="18"/>
      <c r="GB71" s="18"/>
      <c r="GC71" s="18"/>
      <c r="GD71" s="18"/>
      <c r="GE71" s="18"/>
      <c r="GF71" s="18"/>
      <c r="GG71" s="18"/>
    </row>
    <row r="72" spans="1:189" s="17" customFormat="1" ht="75" customHeight="1" hidden="1">
      <c r="A72" s="19"/>
      <c r="B72" s="26" t="s">
        <v>127</v>
      </c>
      <c r="C72" s="21">
        <f t="shared" si="0"/>
        <v>30000</v>
      </c>
      <c r="D72" s="22">
        <f>20000+10000</f>
        <v>30000</v>
      </c>
      <c r="E72" s="22"/>
      <c r="F72" s="22"/>
      <c r="FY72" s="18"/>
      <c r="FZ72" s="18"/>
      <c r="GA72" s="18"/>
      <c r="GB72" s="18"/>
      <c r="GC72" s="18"/>
      <c r="GD72" s="18"/>
      <c r="GE72" s="18"/>
      <c r="GF72" s="18"/>
      <c r="GG72" s="18"/>
    </row>
    <row r="73" spans="1:189" s="17" customFormat="1" ht="42" hidden="1">
      <c r="A73" s="19"/>
      <c r="B73" s="26" t="s">
        <v>128</v>
      </c>
      <c r="C73" s="21">
        <f t="shared" si="0"/>
        <v>25900</v>
      </c>
      <c r="D73" s="22">
        <v>25900</v>
      </c>
      <c r="E73" s="22"/>
      <c r="F73" s="22"/>
      <c r="FY73" s="18"/>
      <c r="FZ73" s="18"/>
      <c r="GA73" s="18"/>
      <c r="GB73" s="18"/>
      <c r="GC73" s="18"/>
      <c r="GD73" s="18"/>
      <c r="GE73" s="18"/>
      <c r="GF73" s="18"/>
      <c r="GG73" s="18"/>
    </row>
    <row r="74" spans="1:189" s="17" customFormat="1" ht="31.5" hidden="1">
      <c r="A74" s="19"/>
      <c r="B74" s="26" t="s">
        <v>100</v>
      </c>
      <c r="C74" s="21">
        <f t="shared" si="0"/>
        <v>41790</v>
      </c>
      <c r="D74" s="22">
        <v>41790</v>
      </c>
      <c r="E74" s="22"/>
      <c r="F74" s="22"/>
      <c r="FY74" s="18"/>
      <c r="FZ74" s="18"/>
      <c r="GA74" s="18"/>
      <c r="GB74" s="18"/>
      <c r="GC74" s="18"/>
      <c r="GD74" s="18"/>
      <c r="GE74" s="18"/>
      <c r="GF74" s="18"/>
      <c r="GG74" s="18"/>
    </row>
    <row r="75" spans="1:189" s="17" customFormat="1" ht="42" hidden="1">
      <c r="A75" s="19"/>
      <c r="B75" s="26" t="s">
        <v>129</v>
      </c>
      <c r="C75" s="21">
        <f t="shared" si="0"/>
        <v>555540</v>
      </c>
      <c r="D75" s="22">
        <f>499540+56000</f>
        <v>555540</v>
      </c>
      <c r="E75" s="22"/>
      <c r="F75" s="22"/>
      <c r="FY75" s="18"/>
      <c r="FZ75" s="18"/>
      <c r="GA75" s="18"/>
      <c r="GB75" s="18"/>
      <c r="GC75" s="18"/>
      <c r="GD75" s="18"/>
      <c r="GE75" s="18"/>
      <c r="GF75" s="18"/>
      <c r="GG75" s="18"/>
    </row>
    <row r="76" spans="1:189" s="17" customFormat="1" ht="52.5" hidden="1">
      <c r="A76" s="19"/>
      <c r="B76" s="26" t="s">
        <v>151</v>
      </c>
      <c r="C76" s="21">
        <f t="shared" si="0"/>
        <v>40000</v>
      </c>
      <c r="D76" s="22">
        <v>40000</v>
      </c>
      <c r="E76" s="22"/>
      <c r="F76" s="22"/>
      <c r="FY76" s="18"/>
      <c r="FZ76" s="18"/>
      <c r="GA76" s="18"/>
      <c r="GB76" s="18"/>
      <c r="GC76" s="18"/>
      <c r="GD76" s="18"/>
      <c r="GE76" s="18"/>
      <c r="GF76" s="18"/>
      <c r="GG76" s="18"/>
    </row>
    <row r="77" spans="1:189" s="17" customFormat="1" ht="48.75" customHeight="1" hidden="1">
      <c r="A77" s="19"/>
      <c r="B77" s="26" t="s">
        <v>136</v>
      </c>
      <c r="C77" s="21">
        <f t="shared" si="0"/>
        <v>10000</v>
      </c>
      <c r="D77" s="22">
        <v>10000</v>
      </c>
      <c r="E77" s="22"/>
      <c r="F77" s="22"/>
      <c r="FY77" s="18"/>
      <c r="FZ77" s="18"/>
      <c r="GA77" s="18"/>
      <c r="GB77" s="18"/>
      <c r="GC77" s="18"/>
      <c r="GD77" s="18"/>
      <c r="GE77" s="18"/>
      <c r="GF77" s="18"/>
      <c r="GG77" s="18"/>
    </row>
    <row r="78" spans="1:189" s="17" customFormat="1" ht="63" hidden="1">
      <c r="A78" s="19"/>
      <c r="B78" s="26" t="s">
        <v>130</v>
      </c>
      <c r="C78" s="21">
        <f t="shared" si="0"/>
        <v>45700</v>
      </c>
      <c r="D78" s="22">
        <v>45700</v>
      </c>
      <c r="E78" s="22"/>
      <c r="F78" s="22"/>
      <c r="FY78" s="18"/>
      <c r="FZ78" s="18"/>
      <c r="GA78" s="18"/>
      <c r="GB78" s="18"/>
      <c r="GC78" s="18"/>
      <c r="GD78" s="18"/>
      <c r="GE78" s="18"/>
      <c r="GF78" s="18"/>
      <c r="GG78" s="18"/>
    </row>
    <row r="79" spans="1:189" s="17" customFormat="1" ht="80.25" customHeight="1" hidden="1">
      <c r="A79" s="19"/>
      <c r="B79" s="26" t="s">
        <v>131</v>
      </c>
      <c r="C79" s="21">
        <f t="shared" si="0"/>
        <v>39230</v>
      </c>
      <c r="D79" s="22">
        <v>39230</v>
      </c>
      <c r="E79" s="22"/>
      <c r="F79" s="22"/>
      <c r="FY79" s="18"/>
      <c r="FZ79" s="18"/>
      <c r="GA79" s="18"/>
      <c r="GB79" s="18"/>
      <c r="GC79" s="18"/>
      <c r="GD79" s="18"/>
      <c r="GE79" s="18"/>
      <c r="GF79" s="18"/>
      <c r="GG79" s="18"/>
    </row>
    <row r="80" spans="1:189" s="17" customFormat="1" ht="21" hidden="1">
      <c r="A80" s="19"/>
      <c r="B80" s="26" t="s">
        <v>132</v>
      </c>
      <c r="C80" s="21">
        <f t="shared" si="0"/>
        <v>15000</v>
      </c>
      <c r="D80" s="22">
        <v>15000</v>
      </c>
      <c r="E80" s="22"/>
      <c r="F80" s="22"/>
      <c r="FY80" s="18"/>
      <c r="FZ80" s="18"/>
      <c r="GA80" s="18"/>
      <c r="GB80" s="18"/>
      <c r="GC80" s="18"/>
      <c r="GD80" s="18"/>
      <c r="GE80" s="18"/>
      <c r="GF80" s="18"/>
      <c r="GG80" s="18"/>
    </row>
    <row r="81" spans="1:189" s="17" customFormat="1" ht="31.5" hidden="1">
      <c r="A81" s="19"/>
      <c r="B81" s="26" t="s">
        <v>133</v>
      </c>
      <c r="C81" s="21">
        <f t="shared" si="0"/>
        <v>50000</v>
      </c>
      <c r="D81" s="22">
        <v>50000</v>
      </c>
      <c r="E81" s="22"/>
      <c r="F81" s="22"/>
      <c r="FY81" s="18"/>
      <c r="FZ81" s="18"/>
      <c r="GA81" s="18"/>
      <c r="GB81" s="18"/>
      <c r="GC81" s="18"/>
      <c r="GD81" s="18"/>
      <c r="GE81" s="18"/>
      <c r="GF81" s="18"/>
      <c r="GG81" s="18"/>
    </row>
    <row r="82" spans="1:189" s="17" customFormat="1" ht="31.5" hidden="1">
      <c r="A82" s="19"/>
      <c r="B82" s="28" t="s">
        <v>134</v>
      </c>
      <c r="C82" s="21">
        <f t="shared" si="0"/>
        <v>489691</v>
      </c>
      <c r="D82" s="22"/>
      <c r="E82" s="22">
        <v>489691</v>
      </c>
      <c r="F82" s="22">
        <v>489691</v>
      </c>
      <c r="FY82" s="18"/>
      <c r="FZ82" s="18"/>
      <c r="GA82" s="18"/>
      <c r="GB82" s="18"/>
      <c r="GC82" s="18"/>
      <c r="GD82" s="18"/>
      <c r="GE82" s="18"/>
      <c r="GF82" s="18"/>
      <c r="GG82" s="18"/>
    </row>
    <row r="83" spans="1:189" s="17" customFormat="1" ht="42" hidden="1">
      <c r="A83" s="19"/>
      <c r="B83" s="26" t="s">
        <v>123</v>
      </c>
      <c r="C83" s="21">
        <f t="shared" si="0"/>
        <v>60000</v>
      </c>
      <c r="D83" s="22">
        <v>60000</v>
      </c>
      <c r="E83" s="22"/>
      <c r="F83" s="22"/>
      <c r="FY83" s="18"/>
      <c r="FZ83" s="18"/>
      <c r="GA83" s="18"/>
      <c r="GB83" s="18"/>
      <c r="GC83" s="18"/>
      <c r="GD83" s="18"/>
      <c r="GE83" s="18"/>
      <c r="GF83" s="18"/>
      <c r="GG83" s="18"/>
    </row>
    <row r="84" spans="1:189" s="17" customFormat="1" ht="31.5" hidden="1">
      <c r="A84" s="19"/>
      <c r="B84" s="26" t="s">
        <v>124</v>
      </c>
      <c r="C84" s="21">
        <f t="shared" si="0"/>
        <v>60000</v>
      </c>
      <c r="D84" s="22"/>
      <c r="E84" s="22">
        <v>60000</v>
      </c>
      <c r="F84" s="22">
        <v>60000</v>
      </c>
      <c r="FY84" s="18"/>
      <c r="FZ84" s="18"/>
      <c r="GA84" s="18"/>
      <c r="GB84" s="18"/>
      <c r="GC84" s="18"/>
      <c r="GD84" s="18"/>
      <c r="GE84" s="18"/>
      <c r="GF84" s="18"/>
      <c r="GG84" s="18"/>
    </row>
    <row r="85" spans="1:189" s="17" customFormat="1" ht="84" hidden="1">
      <c r="A85" s="19"/>
      <c r="B85" s="26" t="s">
        <v>122</v>
      </c>
      <c r="C85" s="21">
        <f t="shared" si="0"/>
        <v>55000</v>
      </c>
      <c r="D85" s="22">
        <v>55000</v>
      </c>
      <c r="E85" s="22"/>
      <c r="F85" s="22"/>
      <c r="FY85" s="18"/>
      <c r="FZ85" s="18"/>
      <c r="GA85" s="18"/>
      <c r="GB85" s="18"/>
      <c r="GC85" s="18"/>
      <c r="GD85" s="18"/>
      <c r="GE85" s="18"/>
      <c r="GF85" s="18"/>
      <c r="GG85" s="18"/>
    </row>
    <row r="86" spans="1:189" s="17" customFormat="1" ht="38.25" customHeight="1" hidden="1">
      <c r="A86" s="19"/>
      <c r="B86" s="26" t="s">
        <v>63</v>
      </c>
      <c r="C86" s="21">
        <f t="shared" si="0"/>
        <v>10935</v>
      </c>
      <c r="D86" s="22">
        <v>10935</v>
      </c>
      <c r="E86" s="22"/>
      <c r="F86" s="22"/>
      <c r="FY86" s="18"/>
      <c r="FZ86" s="18"/>
      <c r="GA86" s="18"/>
      <c r="GB86" s="18"/>
      <c r="GC86" s="18"/>
      <c r="GD86" s="18"/>
      <c r="GE86" s="18"/>
      <c r="GF86" s="18"/>
      <c r="GG86" s="18"/>
    </row>
    <row r="87" spans="1:189" s="17" customFormat="1" ht="68.25" customHeight="1" hidden="1">
      <c r="A87" s="19"/>
      <c r="B87" s="26" t="s">
        <v>137</v>
      </c>
      <c r="C87" s="21">
        <f t="shared" si="0"/>
        <v>100000</v>
      </c>
      <c r="D87" s="22">
        <v>100000</v>
      </c>
      <c r="E87" s="22"/>
      <c r="F87" s="22"/>
      <c r="FY87" s="18"/>
      <c r="FZ87" s="18"/>
      <c r="GA87" s="18"/>
      <c r="GB87" s="18"/>
      <c r="GC87" s="18"/>
      <c r="GD87" s="18"/>
      <c r="GE87" s="18"/>
      <c r="GF87" s="18"/>
      <c r="GG87" s="18"/>
    </row>
    <row r="88" spans="1:189" s="17" customFormat="1" ht="34.5" customHeight="1" hidden="1">
      <c r="A88" s="19"/>
      <c r="B88" s="26" t="s">
        <v>146</v>
      </c>
      <c r="C88" s="21">
        <f t="shared" si="0"/>
        <v>50000</v>
      </c>
      <c r="D88" s="22">
        <v>50000</v>
      </c>
      <c r="E88" s="22"/>
      <c r="F88" s="22"/>
      <c r="FY88" s="18"/>
      <c r="FZ88" s="18"/>
      <c r="GA88" s="18"/>
      <c r="GB88" s="18"/>
      <c r="GC88" s="18"/>
      <c r="GD88" s="18"/>
      <c r="GE88" s="18"/>
      <c r="GF88" s="18"/>
      <c r="GG88" s="18"/>
    </row>
    <row r="89" spans="1:189" s="17" customFormat="1" ht="34.5" customHeight="1" hidden="1">
      <c r="A89" s="19"/>
      <c r="B89" s="26" t="s">
        <v>64</v>
      </c>
      <c r="C89" s="21">
        <f t="shared" si="0"/>
        <v>33600</v>
      </c>
      <c r="D89" s="22">
        <v>33600</v>
      </c>
      <c r="E89" s="22"/>
      <c r="F89" s="22"/>
      <c r="FY89" s="18"/>
      <c r="FZ89" s="18"/>
      <c r="GA89" s="18"/>
      <c r="GB89" s="18"/>
      <c r="GC89" s="18"/>
      <c r="GD89" s="18"/>
      <c r="GE89" s="18"/>
      <c r="GF89" s="18"/>
      <c r="GG89" s="18"/>
    </row>
    <row r="90" spans="1:189" s="17" customFormat="1" ht="48" customHeight="1" hidden="1">
      <c r="A90" s="19"/>
      <c r="B90" s="26" t="s">
        <v>65</v>
      </c>
      <c r="C90" s="21">
        <f t="shared" si="0"/>
        <v>1407973</v>
      </c>
      <c r="D90" s="22">
        <f>483603+461770+462600</f>
        <v>1407973</v>
      </c>
      <c r="E90" s="22"/>
      <c r="F90" s="22"/>
      <c r="FY90" s="18"/>
      <c r="FZ90" s="18"/>
      <c r="GA90" s="18"/>
      <c r="GB90" s="18"/>
      <c r="GC90" s="18"/>
      <c r="GD90" s="18"/>
      <c r="GE90" s="18"/>
      <c r="GF90" s="18"/>
      <c r="GG90" s="18"/>
    </row>
    <row r="91" spans="1:189" s="17" customFormat="1" ht="63" customHeight="1" hidden="1">
      <c r="A91" s="19"/>
      <c r="B91" s="26" t="s">
        <v>66</v>
      </c>
      <c r="C91" s="21">
        <f t="shared" si="0"/>
        <v>81290</v>
      </c>
      <c r="D91" s="22">
        <f>56290+25000</f>
        <v>81290</v>
      </c>
      <c r="E91" s="22"/>
      <c r="F91" s="22"/>
      <c r="FY91" s="18"/>
      <c r="FZ91" s="18"/>
      <c r="GA91" s="18"/>
      <c r="GB91" s="18"/>
      <c r="GC91" s="18"/>
      <c r="GD91" s="18"/>
      <c r="GE91" s="18"/>
      <c r="GF91" s="18"/>
      <c r="GG91" s="18"/>
    </row>
    <row r="92" spans="1:189" s="17" customFormat="1" ht="48" customHeight="1" hidden="1">
      <c r="A92" s="19"/>
      <c r="B92" s="26" t="s">
        <v>67</v>
      </c>
      <c r="C92" s="21">
        <f t="shared" si="0"/>
        <v>3500</v>
      </c>
      <c r="D92" s="22">
        <v>3500</v>
      </c>
      <c r="E92" s="22"/>
      <c r="F92" s="22"/>
      <c r="FY92" s="18"/>
      <c r="FZ92" s="18"/>
      <c r="GA92" s="18"/>
      <c r="GB92" s="18"/>
      <c r="GC92" s="18"/>
      <c r="GD92" s="18"/>
      <c r="GE92" s="18"/>
      <c r="GF92" s="18"/>
      <c r="GG92" s="18"/>
    </row>
    <row r="93" spans="1:189" s="17" customFormat="1" ht="48" customHeight="1" hidden="1">
      <c r="A93" s="19"/>
      <c r="B93" s="26" t="s">
        <v>68</v>
      </c>
      <c r="C93" s="21">
        <f t="shared" si="0"/>
        <v>23300</v>
      </c>
      <c r="D93" s="22">
        <f>13800+9500</f>
        <v>23300</v>
      </c>
      <c r="E93" s="22"/>
      <c r="F93" s="22"/>
      <c r="FY93" s="18"/>
      <c r="FZ93" s="18"/>
      <c r="GA93" s="18"/>
      <c r="GB93" s="18"/>
      <c r="GC93" s="18"/>
      <c r="GD93" s="18"/>
      <c r="GE93" s="18"/>
      <c r="GF93" s="18"/>
      <c r="GG93" s="18"/>
    </row>
    <row r="94" spans="1:189" s="17" customFormat="1" ht="48" customHeight="1" hidden="1">
      <c r="A94" s="19"/>
      <c r="B94" s="26" t="s">
        <v>69</v>
      </c>
      <c r="C94" s="21">
        <f t="shared" si="0"/>
        <v>86250</v>
      </c>
      <c r="D94" s="22">
        <f>36750+31500+18000</f>
        <v>86250</v>
      </c>
      <c r="E94" s="22"/>
      <c r="F94" s="22"/>
      <c r="FY94" s="18"/>
      <c r="FZ94" s="18"/>
      <c r="GA94" s="18"/>
      <c r="GB94" s="18"/>
      <c r="GC94" s="18"/>
      <c r="GD94" s="18"/>
      <c r="GE94" s="18"/>
      <c r="GF94" s="18"/>
      <c r="GG94" s="18"/>
    </row>
    <row r="95" spans="1:189" s="17" customFormat="1" ht="36.75" customHeight="1" hidden="1">
      <c r="A95" s="19"/>
      <c r="B95" s="26" t="s">
        <v>149</v>
      </c>
      <c r="C95" s="21">
        <f t="shared" si="0"/>
        <v>24000</v>
      </c>
      <c r="D95" s="22"/>
      <c r="E95" s="22">
        <v>24000</v>
      </c>
      <c r="F95" s="22">
        <v>24000</v>
      </c>
      <c r="FY95" s="18"/>
      <c r="FZ95" s="18"/>
      <c r="GA95" s="18"/>
      <c r="GB95" s="18"/>
      <c r="GC95" s="18"/>
      <c r="GD95" s="18"/>
      <c r="GE95" s="18"/>
      <c r="GF95" s="18"/>
      <c r="GG95" s="18"/>
    </row>
    <row r="96" spans="1:189" s="17" customFormat="1" ht="35.25" customHeight="1" hidden="1">
      <c r="A96" s="19"/>
      <c r="B96" s="26" t="s">
        <v>148</v>
      </c>
      <c r="C96" s="21">
        <f t="shared" si="0"/>
        <v>20000</v>
      </c>
      <c r="D96" s="22"/>
      <c r="E96" s="22">
        <v>20000</v>
      </c>
      <c r="F96" s="22">
        <v>20000</v>
      </c>
      <c r="FY96" s="18"/>
      <c r="FZ96" s="18"/>
      <c r="GA96" s="18"/>
      <c r="GB96" s="18"/>
      <c r="GC96" s="18"/>
      <c r="GD96" s="18"/>
      <c r="GE96" s="18"/>
      <c r="GF96" s="18"/>
      <c r="GG96" s="18"/>
    </row>
    <row r="97" spans="1:189" s="17" customFormat="1" ht="48" customHeight="1" hidden="1">
      <c r="A97" s="19"/>
      <c r="B97" s="26" t="s">
        <v>150</v>
      </c>
      <c r="C97" s="21">
        <f t="shared" si="0"/>
        <v>16800</v>
      </c>
      <c r="D97" s="22">
        <f>60800-24000-20000</f>
        <v>16800</v>
      </c>
      <c r="E97" s="22"/>
      <c r="F97" s="22"/>
      <c r="FY97" s="18"/>
      <c r="FZ97" s="18"/>
      <c r="GA97" s="18"/>
      <c r="GB97" s="18"/>
      <c r="GC97" s="18"/>
      <c r="GD97" s="18"/>
      <c r="GE97" s="18"/>
      <c r="GF97" s="18"/>
      <c r="GG97" s="18"/>
    </row>
    <row r="98" spans="1:189" s="17" customFormat="1" ht="54" customHeight="1" hidden="1">
      <c r="A98" s="19"/>
      <c r="B98" s="26" t="s">
        <v>147</v>
      </c>
      <c r="C98" s="21">
        <f t="shared" si="0"/>
        <v>3000</v>
      </c>
      <c r="D98" s="22">
        <v>3000</v>
      </c>
      <c r="E98" s="22"/>
      <c r="F98" s="22"/>
      <c r="FY98" s="18"/>
      <c r="FZ98" s="18"/>
      <c r="GA98" s="18"/>
      <c r="GB98" s="18"/>
      <c r="GC98" s="18"/>
      <c r="GD98" s="18"/>
      <c r="GE98" s="18"/>
      <c r="GF98" s="18"/>
      <c r="GG98" s="18"/>
    </row>
    <row r="99" spans="1:189" s="17" customFormat="1" ht="48" customHeight="1" hidden="1">
      <c r="A99" s="19"/>
      <c r="B99" s="26" t="s">
        <v>70</v>
      </c>
      <c r="C99" s="21">
        <f t="shared" si="0"/>
        <v>100000</v>
      </c>
      <c r="D99" s="22">
        <f>28000+24000+48000</f>
        <v>100000</v>
      </c>
      <c r="E99" s="22"/>
      <c r="F99" s="22"/>
      <c r="FY99" s="18"/>
      <c r="FZ99" s="18"/>
      <c r="GA99" s="18"/>
      <c r="GB99" s="18"/>
      <c r="GC99" s="18"/>
      <c r="GD99" s="18"/>
      <c r="GE99" s="18"/>
      <c r="GF99" s="18"/>
      <c r="GG99" s="18"/>
    </row>
    <row r="100" spans="1:189" s="17" customFormat="1" ht="48" customHeight="1" hidden="1">
      <c r="A100" s="19"/>
      <c r="B100" s="26" t="s">
        <v>71</v>
      </c>
      <c r="C100" s="21">
        <f t="shared" si="0"/>
        <v>30000</v>
      </c>
      <c r="D100" s="22">
        <v>30000</v>
      </c>
      <c r="E100" s="22"/>
      <c r="F100" s="22"/>
      <c r="FY100" s="18"/>
      <c r="FZ100" s="18"/>
      <c r="GA100" s="18"/>
      <c r="GB100" s="18"/>
      <c r="GC100" s="18"/>
      <c r="GD100" s="18"/>
      <c r="GE100" s="18"/>
      <c r="GF100" s="18"/>
      <c r="GG100" s="18"/>
    </row>
    <row r="101" spans="1:189" s="17" customFormat="1" ht="48" customHeight="1" hidden="1">
      <c r="A101" s="19"/>
      <c r="B101" s="26" t="s">
        <v>72</v>
      </c>
      <c r="C101" s="21">
        <f t="shared" si="0"/>
        <v>263000</v>
      </c>
      <c r="D101" s="22">
        <f>193000+70000</f>
        <v>263000</v>
      </c>
      <c r="E101" s="22"/>
      <c r="F101" s="22"/>
      <c r="FY101" s="18"/>
      <c r="FZ101" s="18"/>
      <c r="GA101" s="18"/>
      <c r="GB101" s="18"/>
      <c r="GC101" s="18"/>
      <c r="GD101" s="18"/>
      <c r="GE101" s="18"/>
      <c r="GF101" s="18"/>
      <c r="GG101" s="18"/>
    </row>
    <row r="102" spans="1:189" s="17" customFormat="1" ht="48" customHeight="1" hidden="1">
      <c r="A102" s="19"/>
      <c r="B102" s="26" t="s">
        <v>73</v>
      </c>
      <c r="C102" s="21">
        <f t="shared" si="0"/>
        <v>343730</v>
      </c>
      <c r="D102" s="22">
        <f>63000+62500+218230</f>
        <v>343730</v>
      </c>
      <c r="E102" s="22"/>
      <c r="F102" s="22"/>
      <c r="FY102" s="18"/>
      <c r="FZ102" s="18"/>
      <c r="GA102" s="18"/>
      <c r="GB102" s="18"/>
      <c r="GC102" s="18"/>
      <c r="GD102" s="18"/>
      <c r="GE102" s="18"/>
      <c r="GF102" s="18"/>
      <c r="GG102" s="18"/>
    </row>
    <row r="103" spans="1:189" s="17" customFormat="1" ht="66.75" customHeight="1" hidden="1">
      <c r="A103" s="19"/>
      <c r="B103" s="26" t="s">
        <v>138</v>
      </c>
      <c r="C103" s="21">
        <f t="shared" si="0"/>
        <v>60000</v>
      </c>
      <c r="D103" s="22">
        <v>60000</v>
      </c>
      <c r="E103" s="22"/>
      <c r="F103" s="22"/>
      <c r="FY103" s="18"/>
      <c r="FZ103" s="18"/>
      <c r="GA103" s="18"/>
      <c r="GB103" s="18"/>
      <c r="GC103" s="18"/>
      <c r="GD103" s="18"/>
      <c r="GE103" s="18"/>
      <c r="GF103" s="18"/>
      <c r="GG103" s="18"/>
    </row>
    <row r="104" spans="1:189" s="17" customFormat="1" ht="48" customHeight="1" hidden="1">
      <c r="A104" s="19"/>
      <c r="B104" s="26" t="s">
        <v>135</v>
      </c>
      <c r="C104" s="21">
        <f t="shared" si="0"/>
        <v>30000</v>
      </c>
      <c r="D104" s="22">
        <v>30000</v>
      </c>
      <c r="E104" s="22"/>
      <c r="F104" s="22"/>
      <c r="FY104" s="18"/>
      <c r="FZ104" s="18"/>
      <c r="GA104" s="18"/>
      <c r="GB104" s="18"/>
      <c r="GC104" s="18"/>
      <c r="GD104" s="18"/>
      <c r="GE104" s="18"/>
      <c r="GF104" s="18"/>
      <c r="GG104" s="18"/>
    </row>
    <row r="105" spans="1:189" s="17" customFormat="1" ht="48" customHeight="1" hidden="1">
      <c r="A105" s="19"/>
      <c r="B105" s="26" t="s">
        <v>139</v>
      </c>
      <c r="C105" s="21">
        <f t="shared" si="0"/>
        <v>22500</v>
      </c>
      <c r="D105" s="22">
        <v>22500</v>
      </c>
      <c r="E105" s="22"/>
      <c r="F105" s="22"/>
      <c r="FY105" s="18"/>
      <c r="FZ105" s="18"/>
      <c r="GA105" s="18"/>
      <c r="GB105" s="18"/>
      <c r="GC105" s="18"/>
      <c r="GD105" s="18"/>
      <c r="GE105" s="18"/>
      <c r="GF105" s="18"/>
      <c r="GG105" s="18"/>
    </row>
    <row r="106" spans="1:189" s="17" customFormat="1" ht="48" customHeight="1" hidden="1">
      <c r="A106" s="19"/>
      <c r="B106" s="26" t="s">
        <v>74</v>
      </c>
      <c r="C106" s="21">
        <f t="shared" si="0"/>
        <v>90209</v>
      </c>
      <c r="D106" s="22">
        <f>30069+30070+30070</f>
        <v>90209</v>
      </c>
      <c r="E106" s="22"/>
      <c r="F106" s="22"/>
      <c r="FY106" s="18"/>
      <c r="FZ106" s="18"/>
      <c r="GA106" s="18"/>
      <c r="GB106" s="18"/>
      <c r="GC106" s="18"/>
      <c r="GD106" s="18"/>
      <c r="GE106" s="18"/>
      <c r="GF106" s="18"/>
      <c r="GG106" s="18"/>
    </row>
    <row r="107" spans="1:189" s="17" customFormat="1" ht="48" customHeight="1" hidden="1">
      <c r="A107" s="19"/>
      <c r="B107" s="26" t="s">
        <v>75</v>
      </c>
      <c r="C107" s="21">
        <f t="shared" si="0"/>
        <v>7500</v>
      </c>
      <c r="D107" s="22">
        <f>3750+3750</f>
        <v>7500</v>
      </c>
      <c r="E107" s="22"/>
      <c r="F107" s="22"/>
      <c r="FY107" s="18"/>
      <c r="FZ107" s="18"/>
      <c r="GA107" s="18"/>
      <c r="GB107" s="18"/>
      <c r="GC107" s="18"/>
      <c r="GD107" s="18"/>
      <c r="GE107" s="18"/>
      <c r="GF107" s="18"/>
      <c r="GG107" s="18"/>
    </row>
    <row r="108" spans="1:189" s="17" customFormat="1" ht="48" customHeight="1" hidden="1">
      <c r="A108" s="19"/>
      <c r="B108" s="26" t="s">
        <v>76</v>
      </c>
      <c r="C108" s="21">
        <f t="shared" si="0"/>
        <v>1200</v>
      </c>
      <c r="D108" s="22">
        <f>600+600</f>
        <v>1200</v>
      </c>
      <c r="E108" s="22"/>
      <c r="F108" s="22"/>
      <c r="FY108" s="18"/>
      <c r="FZ108" s="18"/>
      <c r="GA108" s="18"/>
      <c r="GB108" s="18"/>
      <c r="GC108" s="18"/>
      <c r="GD108" s="18"/>
      <c r="GE108" s="18"/>
      <c r="GF108" s="18"/>
      <c r="GG108" s="18"/>
    </row>
    <row r="109" spans="1:189" s="17" customFormat="1" ht="48" customHeight="1" hidden="1">
      <c r="A109" s="19"/>
      <c r="B109" s="26" t="s">
        <v>77</v>
      </c>
      <c r="C109" s="21">
        <f t="shared" si="0"/>
        <v>1540</v>
      </c>
      <c r="D109" s="22">
        <f>770+770</f>
        <v>1540</v>
      </c>
      <c r="E109" s="22"/>
      <c r="F109" s="22"/>
      <c r="FY109" s="18"/>
      <c r="FZ109" s="18"/>
      <c r="GA109" s="18"/>
      <c r="GB109" s="18"/>
      <c r="GC109" s="18"/>
      <c r="GD109" s="18"/>
      <c r="GE109" s="18"/>
      <c r="GF109" s="18"/>
      <c r="GG109" s="18"/>
    </row>
    <row r="110" spans="1:189" s="17" customFormat="1" ht="77.25" customHeight="1" hidden="1">
      <c r="A110" s="19"/>
      <c r="B110" s="26" t="s">
        <v>78</v>
      </c>
      <c r="C110" s="21">
        <f t="shared" si="0"/>
        <v>26324</v>
      </c>
      <c r="D110" s="22">
        <f>3024+23300</f>
        <v>26324</v>
      </c>
      <c r="E110" s="22"/>
      <c r="F110" s="22"/>
      <c r="FY110" s="18"/>
      <c r="FZ110" s="18"/>
      <c r="GA110" s="18"/>
      <c r="GB110" s="18"/>
      <c r="GC110" s="18"/>
      <c r="GD110" s="18"/>
      <c r="GE110" s="18"/>
      <c r="GF110" s="18"/>
      <c r="GG110" s="18"/>
    </row>
    <row r="111" spans="1:189" s="17" customFormat="1" ht="105" customHeight="1" hidden="1">
      <c r="A111" s="19"/>
      <c r="B111" s="26" t="s">
        <v>118</v>
      </c>
      <c r="C111" s="21">
        <f t="shared" si="0"/>
        <v>5000</v>
      </c>
      <c r="D111" s="22">
        <v>5000</v>
      </c>
      <c r="E111" s="22"/>
      <c r="F111" s="22"/>
      <c r="G111" s="29"/>
      <c r="FY111" s="18"/>
      <c r="FZ111" s="18"/>
      <c r="GA111" s="18"/>
      <c r="GB111" s="18"/>
      <c r="GC111" s="18"/>
      <c r="GD111" s="18"/>
      <c r="GE111" s="18"/>
      <c r="GF111" s="18"/>
      <c r="GG111" s="18"/>
    </row>
    <row r="112" spans="1:189" s="17" customFormat="1" ht="88.5" customHeight="1" hidden="1">
      <c r="A112" s="19"/>
      <c r="B112" s="26" t="s">
        <v>119</v>
      </c>
      <c r="C112" s="21">
        <f t="shared" si="0"/>
        <v>21435</v>
      </c>
      <c r="D112" s="22">
        <v>21435</v>
      </c>
      <c r="E112" s="22"/>
      <c r="F112" s="22"/>
      <c r="G112" s="29"/>
      <c r="FY112" s="18"/>
      <c r="FZ112" s="18"/>
      <c r="GA112" s="18"/>
      <c r="GB112" s="18"/>
      <c r="GC112" s="18"/>
      <c r="GD112" s="18"/>
      <c r="GE112" s="18"/>
      <c r="GF112" s="18"/>
      <c r="GG112" s="18"/>
    </row>
    <row r="113" spans="1:189" s="17" customFormat="1" ht="88.5" customHeight="1" hidden="1">
      <c r="A113" s="19"/>
      <c r="B113" s="26" t="s">
        <v>120</v>
      </c>
      <c r="C113" s="21">
        <f t="shared" si="0"/>
        <v>50000</v>
      </c>
      <c r="D113" s="22">
        <v>50000</v>
      </c>
      <c r="E113" s="22"/>
      <c r="F113" s="22"/>
      <c r="G113" s="30"/>
      <c r="FY113" s="18"/>
      <c r="FZ113" s="18"/>
      <c r="GA113" s="18"/>
      <c r="GB113" s="18"/>
      <c r="GC113" s="18"/>
      <c r="GD113" s="18"/>
      <c r="GE113" s="18"/>
      <c r="GF113" s="18"/>
      <c r="GG113" s="18"/>
    </row>
    <row r="114" spans="1:189" s="17" customFormat="1" ht="62.25" customHeight="1" hidden="1">
      <c r="A114" s="19"/>
      <c r="B114" s="26" t="s">
        <v>152</v>
      </c>
      <c r="C114" s="21">
        <f t="shared" si="0"/>
        <v>30000</v>
      </c>
      <c r="D114" s="22">
        <v>30000</v>
      </c>
      <c r="E114" s="22"/>
      <c r="F114" s="22"/>
      <c r="G114" s="31"/>
      <c r="FY114" s="18"/>
      <c r="FZ114" s="18"/>
      <c r="GA114" s="18"/>
      <c r="GB114" s="18"/>
      <c r="GC114" s="18"/>
      <c r="GD114" s="18"/>
      <c r="GE114" s="18"/>
      <c r="GF114" s="18"/>
      <c r="GG114" s="18"/>
    </row>
    <row r="115" spans="1:189" s="17" customFormat="1" ht="68.25" customHeight="1" hidden="1">
      <c r="A115" s="19"/>
      <c r="B115" s="26" t="s">
        <v>153</v>
      </c>
      <c r="C115" s="21">
        <f t="shared" si="0"/>
        <v>23700</v>
      </c>
      <c r="D115" s="22">
        <v>23700</v>
      </c>
      <c r="E115" s="22"/>
      <c r="F115" s="22"/>
      <c r="G115" s="31"/>
      <c r="FY115" s="18"/>
      <c r="FZ115" s="18"/>
      <c r="GA115" s="18"/>
      <c r="GB115" s="18"/>
      <c r="GC115" s="18"/>
      <c r="GD115" s="18"/>
      <c r="GE115" s="18"/>
      <c r="GF115" s="18"/>
      <c r="GG115" s="18"/>
    </row>
    <row r="116" spans="1:189" s="17" customFormat="1" ht="74.25" customHeight="1" hidden="1">
      <c r="A116" s="19"/>
      <c r="B116" s="26" t="s">
        <v>154</v>
      </c>
      <c r="C116" s="21">
        <f t="shared" si="0"/>
        <v>30000</v>
      </c>
      <c r="D116" s="22"/>
      <c r="E116" s="22">
        <v>30000</v>
      </c>
      <c r="F116" s="22">
        <v>30000</v>
      </c>
      <c r="G116" s="31"/>
      <c r="FY116" s="18"/>
      <c r="FZ116" s="18"/>
      <c r="GA116" s="18"/>
      <c r="GB116" s="18"/>
      <c r="GC116" s="18"/>
      <c r="GD116" s="18"/>
      <c r="GE116" s="18"/>
      <c r="GF116" s="18"/>
      <c r="GG116" s="18"/>
    </row>
    <row r="117" spans="1:189" s="17" customFormat="1" ht="88.5" customHeight="1" hidden="1">
      <c r="A117" s="19"/>
      <c r="B117" s="26" t="s">
        <v>121</v>
      </c>
      <c r="C117" s="21">
        <f t="shared" si="0"/>
        <v>250200</v>
      </c>
      <c r="D117" s="22">
        <v>250200</v>
      </c>
      <c r="E117" s="22"/>
      <c r="F117" s="22"/>
      <c r="FY117" s="18"/>
      <c r="FZ117" s="18"/>
      <c r="GA117" s="18"/>
      <c r="GB117" s="18"/>
      <c r="GC117" s="18"/>
      <c r="GD117" s="18"/>
      <c r="GE117" s="18"/>
      <c r="GF117" s="18"/>
      <c r="GG117" s="18"/>
    </row>
    <row r="118" spans="1:189" s="17" customFormat="1" ht="65.25" customHeight="1" hidden="1">
      <c r="A118" s="19"/>
      <c r="B118" s="26" t="s">
        <v>79</v>
      </c>
      <c r="C118" s="21">
        <f t="shared" si="0"/>
        <v>227000</v>
      </c>
      <c r="D118" s="22">
        <v>227000</v>
      </c>
      <c r="E118" s="22"/>
      <c r="F118" s="22"/>
      <c r="FY118" s="18"/>
      <c r="FZ118" s="18"/>
      <c r="GA118" s="18"/>
      <c r="GB118" s="18"/>
      <c r="GC118" s="18"/>
      <c r="GD118" s="18"/>
      <c r="GE118" s="18"/>
      <c r="GF118" s="18"/>
      <c r="GG118" s="18"/>
    </row>
    <row r="119" spans="1:189" s="17" customFormat="1" ht="65.25" customHeight="1" hidden="1">
      <c r="A119" s="19"/>
      <c r="B119" s="26" t="s">
        <v>115</v>
      </c>
      <c r="C119" s="21">
        <f t="shared" si="0"/>
        <v>10000</v>
      </c>
      <c r="D119" s="22">
        <v>10000</v>
      </c>
      <c r="E119" s="22"/>
      <c r="F119" s="22"/>
      <c r="FY119" s="18"/>
      <c r="FZ119" s="18"/>
      <c r="GA119" s="18"/>
      <c r="GB119" s="18"/>
      <c r="GC119" s="18"/>
      <c r="GD119" s="18"/>
      <c r="GE119" s="18"/>
      <c r="GF119" s="18"/>
      <c r="GG119" s="18"/>
    </row>
    <row r="120" spans="1:189" s="17" customFormat="1" ht="65.25" customHeight="1" hidden="1">
      <c r="A120" s="19"/>
      <c r="B120" s="26" t="s">
        <v>114</v>
      </c>
      <c r="C120" s="21">
        <f t="shared" si="0"/>
        <v>15000</v>
      </c>
      <c r="D120" s="22">
        <v>15000</v>
      </c>
      <c r="E120" s="22"/>
      <c r="F120" s="22"/>
      <c r="G120" s="17">
        <v>15000</v>
      </c>
      <c r="FY120" s="18"/>
      <c r="FZ120" s="18"/>
      <c r="GA120" s="18"/>
      <c r="GB120" s="18"/>
      <c r="GC120" s="18"/>
      <c r="GD120" s="18"/>
      <c r="GE120" s="18"/>
      <c r="GF120" s="18"/>
      <c r="GG120" s="18"/>
    </row>
    <row r="121" spans="1:189" s="17" customFormat="1" ht="93.75" customHeight="1" hidden="1">
      <c r="A121" s="19"/>
      <c r="B121" s="26" t="s">
        <v>80</v>
      </c>
      <c r="C121" s="21">
        <f t="shared" si="0"/>
        <v>43200</v>
      </c>
      <c r="D121" s="22"/>
      <c r="E121" s="22">
        <v>43200</v>
      </c>
      <c r="F121" s="22">
        <v>43200</v>
      </c>
      <c r="FY121" s="18"/>
      <c r="FZ121" s="18"/>
      <c r="GA121" s="18"/>
      <c r="GB121" s="18"/>
      <c r="GC121" s="18"/>
      <c r="GD121" s="18"/>
      <c r="GE121" s="18"/>
      <c r="GF121" s="18"/>
      <c r="GG121" s="18"/>
    </row>
    <row r="122" spans="1:189" s="17" customFormat="1" ht="82.5" customHeight="1" hidden="1">
      <c r="A122" s="19"/>
      <c r="B122" s="26" t="s">
        <v>81</v>
      </c>
      <c r="C122" s="21">
        <f t="shared" si="0"/>
        <v>227000</v>
      </c>
      <c r="D122" s="22">
        <v>227000</v>
      </c>
      <c r="E122" s="22"/>
      <c r="F122" s="22"/>
      <c r="FY122" s="18"/>
      <c r="FZ122" s="18"/>
      <c r="GA122" s="18"/>
      <c r="GB122" s="18"/>
      <c r="GC122" s="18"/>
      <c r="GD122" s="18"/>
      <c r="GE122" s="18"/>
      <c r="GF122" s="18"/>
      <c r="GG122" s="18"/>
    </row>
    <row r="123" spans="1:189" s="17" customFormat="1" ht="65.25" customHeight="1" hidden="1">
      <c r="A123" s="19"/>
      <c r="B123" s="26" t="s">
        <v>82</v>
      </c>
      <c r="C123" s="21">
        <f t="shared" si="0"/>
        <v>309000</v>
      </c>
      <c r="D123" s="22">
        <v>309000</v>
      </c>
      <c r="E123" s="22"/>
      <c r="F123" s="22"/>
      <c r="FY123" s="18"/>
      <c r="FZ123" s="18"/>
      <c r="GA123" s="18"/>
      <c r="GB123" s="18"/>
      <c r="GC123" s="18"/>
      <c r="GD123" s="18"/>
      <c r="GE123" s="18"/>
      <c r="GF123" s="18"/>
      <c r="GG123" s="18"/>
    </row>
    <row r="124" spans="1:189" s="17" customFormat="1" ht="52.5" customHeight="1" hidden="1">
      <c r="A124" s="19"/>
      <c r="B124" s="26" t="s">
        <v>83</v>
      </c>
      <c r="C124" s="21">
        <f t="shared" si="0"/>
        <v>76700</v>
      </c>
      <c r="D124" s="22">
        <v>76700</v>
      </c>
      <c r="E124" s="22"/>
      <c r="F124" s="22"/>
      <c r="FY124" s="18"/>
      <c r="FZ124" s="18"/>
      <c r="GA124" s="18"/>
      <c r="GB124" s="18"/>
      <c r="GC124" s="18"/>
      <c r="GD124" s="18"/>
      <c r="GE124" s="18"/>
      <c r="GF124" s="18"/>
      <c r="GG124" s="18"/>
    </row>
    <row r="125" spans="1:189" s="17" customFormat="1" ht="115.5">
      <c r="A125" s="19"/>
      <c r="B125" s="26" t="s">
        <v>90</v>
      </c>
      <c r="C125" s="21">
        <f t="shared" si="0"/>
        <v>130000</v>
      </c>
      <c r="D125" s="22">
        <f>50000+50000+30000</f>
        <v>130000</v>
      </c>
      <c r="E125" s="22"/>
      <c r="F125" s="22"/>
      <c r="FY125" s="18"/>
      <c r="FZ125" s="18"/>
      <c r="GA125" s="18"/>
      <c r="GB125" s="18"/>
      <c r="GC125" s="18"/>
      <c r="GD125" s="18"/>
      <c r="GE125" s="18"/>
      <c r="GF125" s="18"/>
      <c r="GG125" s="18"/>
    </row>
    <row r="126" spans="1:189" s="17" customFormat="1" ht="42">
      <c r="A126" s="19"/>
      <c r="B126" s="26" t="s">
        <v>159</v>
      </c>
      <c r="C126" s="21">
        <f t="shared" si="0"/>
        <v>48000</v>
      </c>
      <c r="D126" s="22">
        <v>48000</v>
      </c>
      <c r="E126" s="22"/>
      <c r="F126" s="22"/>
      <c r="FY126" s="18"/>
      <c r="FZ126" s="18"/>
      <c r="GA126" s="18"/>
      <c r="GB126" s="18"/>
      <c r="GC126" s="18"/>
      <c r="GD126" s="18"/>
      <c r="GE126" s="18"/>
      <c r="GF126" s="18"/>
      <c r="GG126" s="18"/>
    </row>
    <row r="127" spans="1:189" s="17" customFormat="1" ht="31.5">
      <c r="A127" s="19"/>
      <c r="B127" s="26" t="s">
        <v>160</v>
      </c>
      <c r="C127" s="21">
        <f t="shared" si="0"/>
        <v>50000</v>
      </c>
      <c r="D127" s="22">
        <v>50000</v>
      </c>
      <c r="E127" s="22"/>
      <c r="F127" s="22"/>
      <c r="FY127" s="18"/>
      <c r="FZ127" s="18"/>
      <c r="GA127" s="18"/>
      <c r="GB127" s="18"/>
      <c r="GC127" s="18"/>
      <c r="GD127" s="18"/>
      <c r="GE127" s="18"/>
      <c r="GF127" s="18"/>
      <c r="GG127" s="18"/>
    </row>
    <row r="128" spans="1:189" s="17" customFormat="1" ht="31.5">
      <c r="A128" s="19"/>
      <c r="B128" s="26" t="s">
        <v>161</v>
      </c>
      <c r="C128" s="21">
        <f t="shared" si="0"/>
        <v>150000</v>
      </c>
      <c r="D128" s="22">
        <v>150000</v>
      </c>
      <c r="E128" s="22"/>
      <c r="F128" s="22"/>
      <c r="FY128" s="18"/>
      <c r="FZ128" s="18"/>
      <c r="GA128" s="18"/>
      <c r="GB128" s="18"/>
      <c r="GC128" s="18"/>
      <c r="GD128" s="18"/>
      <c r="GE128" s="18"/>
      <c r="GF128" s="18"/>
      <c r="GG128" s="18"/>
    </row>
    <row r="129" spans="1:189" s="17" customFormat="1" ht="31.5">
      <c r="A129" s="19"/>
      <c r="B129" s="26" t="s">
        <v>162</v>
      </c>
      <c r="C129" s="21">
        <f t="shared" si="0"/>
        <v>25000</v>
      </c>
      <c r="D129" s="22">
        <v>25000</v>
      </c>
      <c r="E129" s="22"/>
      <c r="F129" s="22"/>
      <c r="FY129" s="18"/>
      <c r="FZ129" s="18"/>
      <c r="GA129" s="18"/>
      <c r="GB129" s="18"/>
      <c r="GC129" s="18"/>
      <c r="GD129" s="18"/>
      <c r="GE129" s="18"/>
      <c r="GF129" s="18"/>
      <c r="GG129" s="18"/>
    </row>
    <row r="130" spans="1:189" s="17" customFormat="1" ht="82.5" customHeight="1" hidden="1">
      <c r="A130" s="19"/>
      <c r="B130" s="26" t="s">
        <v>84</v>
      </c>
      <c r="C130" s="21">
        <f t="shared" si="0"/>
        <v>108000</v>
      </c>
      <c r="D130" s="22">
        <f>75000+33000</f>
        <v>108000</v>
      </c>
      <c r="E130" s="22"/>
      <c r="F130" s="22"/>
      <c r="FY130" s="18"/>
      <c r="FZ130" s="18"/>
      <c r="GA130" s="18"/>
      <c r="GB130" s="18"/>
      <c r="GC130" s="18"/>
      <c r="GD130" s="18"/>
      <c r="GE130" s="18"/>
      <c r="GF130" s="18"/>
      <c r="GG130" s="18"/>
    </row>
    <row r="131" spans="1:189" s="17" customFormat="1" ht="74.25" customHeight="1" hidden="1">
      <c r="A131" s="19"/>
      <c r="B131" s="26" t="s">
        <v>85</v>
      </c>
      <c r="C131" s="21">
        <f t="shared" si="0"/>
        <v>179100</v>
      </c>
      <c r="D131" s="22">
        <f>115300+63800</f>
        <v>179100</v>
      </c>
      <c r="E131" s="22"/>
      <c r="F131" s="22"/>
      <c r="FY131" s="18"/>
      <c r="FZ131" s="18"/>
      <c r="GA131" s="18"/>
      <c r="GB131" s="18"/>
      <c r="GC131" s="18"/>
      <c r="GD131" s="18"/>
      <c r="GE131" s="18"/>
      <c r="GF131" s="18"/>
      <c r="GG131" s="18"/>
    </row>
    <row r="132" spans="1:189" s="17" customFormat="1" ht="67.5" customHeight="1" hidden="1">
      <c r="A132" s="19"/>
      <c r="B132" s="26" t="s">
        <v>86</v>
      </c>
      <c r="C132" s="21">
        <f t="shared" si="0"/>
        <v>70600</v>
      </c>
      <c r="D132" s="22">
        <f>42100+28500</f>
        <v>70600</v>
      </c>
      <c r="E132" s="22"/>
      <c r="F132" s="22"/>
      <c r="FY132" s="18"/>
      <c r="FZ132" s="18"/>
      <c r="GA132" s="18"/>
      <c r="GB132" s="18"/>
      <c r="GC132" s="18"/>
      <c r="GD132" s="18"/>
      <c r="GE132" s="18"/>
      <c r="GF132" s="18"/>
      <c r="GG132" s="18"/>
    </row>
    <row r="133" spans="1:189" s="17" customFormat="1" ht="77.25" customHeight="1" hidden="1">
      <c r="A133" s="19"/>
      <c r="B133" s="26" t="s">
        <v>87</v>
      </c>
      <c r="C133" s="21">
        <f t="shared" si="0"/>
        <v>110000</v>
      </c>
      <c r="D133" s="22"/>
      <c r="E133" s="22">
        <v>110000</v>
      </c>
      <c r="F133" s="22">
        <v>110000</v>
      </c>
      <c r="FY133" s="18"/>
      <c r="FZ133" s="18"/>
      <c r="GA133" s="18"/>
      <c r="GB133" s="18"/>
      <c r="GC133" s="18"/>
      <c r="GD133" s="18"/>
      <c r="GE133" s="18"/>
      <c r="GF133" s="18"/>
      <c r="GG133" s="18"/>
    </row>
    <row r="134" spans="1:189" s="17" customFormat="1" ht="60" customHeight="1" hidden="1">
      <c r="A134" s="19"/>
      <c r="B134" s="26" t="s">
        <v>113</v>
      </c>
      <c r="C134" s="21">
        <f t="shared" si="0"/>
        <v>540000</v>
      </c>
      <c r="D134" s="22">
        <f>280000+260000</f>
        <v>540000</v>
      </c>
      <c r="E134" s="22"/>
      <c r="F134" s="22"/>
      <c r="FY134" s="18"/>
      <c r="FZ134" s="18"/>
      <c r="GA134" s="18"/>
      <c r="GB134" s="18"/>
      <c r="GC134" s="18"/>
      <c r="GD134" s="18"/>
      <c r="GE134" s="18"/>
      <c r="GF134" s="18"/>
      <c r="GG134" s="18"/>
    </row>
    <row r="135" spans="1:189" s="17" customFormat="1" ht="53.25" customHeight="1" hidden="1">
      <c r="A135" s="19"/>
      <c r="B135" s="26" t="s">
        <v>107</v>
      </c>
      <c r="C135" s="21">
        <f t="shared" si="0"/>
        <v>40000</v>
      </c>
      <c r="D135" s="22">
        <f>20000+20000</f>
        <v>40000</v>
      </c>
      <c r="E135" s="22"/>
      <c r="F135" s="22"/>
      <c r="FY135" s="18"/>
      <c r="FZ135" s="18"/>
      <c r="GA135" s="18"/>
      <c r="GB135" s="18"/>
      <c r="GC135" s="18"/>
      <c r="GD135" s="18"/>
      <c r="GE135" s="18"/>
      <c r="GF135" s="18"/>
      <c r="GG135" s="18"/>
    </row>
    <row r="136" spans="1:189" s="17" customFormat="1" ht="58.5" customHeight="1" hidden="1">
      <c r="A136" s="19"/>
      <c r="B136" s="26" t="s">
        <v>93</v>
      </c>
      <c r="C136" s="21">
        <f t="shared" si="0"/>
        <v>160000</v>
      </c>
      <c r="D136" s="22">
        <v>160000</v>
      </c>
      <c r="E136" s="22"/>
      <c r="F136" s="22"/>
      <c r="FY136" s="18"/>
      <c r="FZ136" s="18"/>
      <c r="GA136" s="18"/>
      <c r="GB136" s="18"/>
      <c r="GC136" s="18"/>
      <c r="GD136" s="18"/>
      <c r="GE136" s="18"/>
      <c r="GF136" s="18"/>
      <c r="GG136" s="18"/>
    </row>
    <row r="137" spans="1:189" s="17" customFormat="1" ht="77.25" customHeight="1" hidden="1">
      <c r="A137" s="19"/>
      <c r="B137" s="26" t="s">
        <v>94</v>
      </c>
      <c r="C137" s="21">
        <f t="shared" si="0"/>
        <v>146211</v>
      </c>
      <c r="D137" s="22">
        <f>146211</f>
        <v>146211</v>
      </c>
      <c r="E137" s="22"/>
      <c r="F137" s="22"/>
      <c r="G137" s="17">
        <v>146211</v>
      </c>
      <c r="FY137" s="18"/>
      <c r="FZ137" s="18"/>
      <c r="GA137" s="18"/>
      <c r="GB137" s="18"/>
      <c r="GC137" s="18"/>
      <c r="GD137" s="18"/>
      <c r="GE137" s="18"/>
      <c r="GF137" s="18"/>
      <c r="GG137" s="18"/>
    </row>
    <row r="138" spans="1:189" s="17" customFormat="1" ht="120" customHeight="1" hidden="1">
      <c r="A138" s="19"/>
      <c r="B138" s="26" t="s">
        <v>95</v>
      </c>
      <c r="C138" s="21">
        <f t="shared" si="0"/>
        <v>109000</v>
      </c>
      <c r="D138" s="22">
        <v>109000</v>
      </c>
      <c r="E138" s="22"/>
      <c r="F138" s="22"/>
      <c r="FY138" s="18"/>
      <c r="FZ138" s="18"/>
      <c r="GA138" s="18"/>
      <c r="GB138" s="18"/>
      <c r="GC138" s="18"/>
      <c r="GD138" s="18"/>
      <c r="GE138" s="18"/>
      <c r="GF138" s="18"/>
      <c r="GG138" s="18"/>
    </row>
    <row r="139" spans="1:189" s="17" customFormat="1" ht="43.5" customHeight="1">
      <c r="A139" s="19"/>
      <c r="B139" s="26" t="s">
        <v>96</v>
      </c>
      <c r="C139" s="21">
        <f t="shared" si="0"/>
        <v>354790</v>
      </c>
      <c r="D139" s="22">
        <f>150000+204790</f>
        <v>354790</v>
      </c>
      <c r="E139" s="22"/>
      <c r="F139" s="22"/>
      <c r="FY139" s="18"/>
      <c r="FZ139" s="18"/>
      <c r="GA139" s="18"/>
      <c r="GB139" s="18"/>
      <c r="GC139" s="18"/>
      <c r="GD139" s="18"/>
      <c r="GE139" s="18"/>
      <c r="GF139" s="18"/>
      <c r="GG139" s="18"/>
    </row>
    <row r="140" spans="1:189" s="17" customFormat="1" ht="54.75" customHeight="1" hidden="1">
      <c r="A140" s="19"/>
      <c r="B140" s="26" t="s">
        <v>97</v>
      </c>
      <c r="C140" s="21">
        <f t="shared" si="0"/>
        <v>2163000</v>
      </c>
      <c r="D140" s="22"/>
      <c r="E140" s="22">
        <v>2163000</v>
      </c>
      <c r="F140" s="22">
        <v>2163000</v>
      </c>
      <c r="FY140" s="18"/>
      <c r="FZ140" s="18"/>
      <c r="GA140" s="18"/>
      <c r="GB140" s="18"/>
      <c r="GC140" s="18"/>
      <c r="GD140" s="18"/>
      <c r="GE140" s="18"/>
      <c r="GF140" s="18"/>
      <c r="GG140" s="18"/>
    </row>
    <row r="141" spans="1:189" s="17" customFormat="1" ht="43.5" customHeight="1" hidden="1">
      <c r="A141" s="19"/>
      <c r="B141" s="26" t="s">
        <v>98</v>
      </c>
      <c r="C141" s="21">
        <f t="shared" si="0"/>
        <v>163000</v>
      </c>
      <c r="D141" s="22"/>
      <c r="E141" s="22">
        <v>163000</v>
      </c>
      <c r="F141" s="22">
        <v>163000</v>
      </c>
      <c r="FY141" s="18"/>
      <c r="FZ141" s="18"/>
      <c r="GA141" s="18"/>
      <c r="GB141" s="18"/>
      <c r="GC141" s="18"/>
      <c r="GD141" s="18"/>
      <c r="GE141" s="18"/>
      <c r="GF141" s="18"/>
      <c r="GG141" s="18"/>
    </row>
    <row r="142" spans="1:189" s="17" customFormat="1" ht="38.25" customHeight="1" hidden="1">
      <c r="A142" s="19"/>
      <c r="B142" s="26" t="s">
        <v>99</v>
      </c>
      <c r="C142" s="21">
        <f t="shared" si="0"/>
        <v>16370</v>
      </c>
      <c r="D142" s="22"/>
      <c r="E142" s="22">
        <v>16370</v>
      </c>
      <c r="F142" s="22">
        <v>16370</v>
      </c>
      <c r="FY142" s="18"/>
      <c r="FZ142" s="18"/>
      <c r="GA142" s="18"/>
      <c r="GB142" s="18"/>
      <c r="GC142" s="18"/>
      <c r="GD142" s="18"/>
      <c r="GE142" s="18"/>
      <c r="GF142" s="18"/>
      <c r="GG142" s="18"/>
    </row>
    <row r="143" spans="1:189" s="17" customFormat="1" ht="58.5" customHeight="1" hidden="1">
      <c r="A143" s="19"/>
      <c r="B143" s="26" t="s">
        <v>101</v>
      </c>
      <c r="C143" s="21">
        <f t="shared" si="0"/>
        <v>60000</v>
      </c>
      <c r="D143" s="22">
        <v>60000</v>
      </c>
      <c r="E143" s="22"/>
      <c r="F143" s="22"/>
      <c r="G143" s="17">
        <v>60000</v>
      </c>
      <c r="FY143" s="18"/>
      <c r="FZ143" s="18"/>
      <c r="GA143" s="18"/>
      <c r="GB143" s="18"/>
      <c r="GC143" s="18"/>
      <c r="GD143" s="18"/>
      <c r="GE143" s="18"/>
      <c r="GF143" s="18"/>
      <c r="GG143" s="18"/>
    </row>
    <row r="144" spans="1:189" s="17" customFormat="1" ht="41.25" customHeight="1" hidden="1">
      <c r="A144" s="19"/>
      <c r="B144" s="26" t="s">
        <v>102</v>
      </c>
      <c r="C144" s="21">
        <f t="shared" si="0"/>
        <v>70000</v>
      </c>
      <c r="D144" s="22">
        <v>70000</v>
      </c>
      <c r="E144" s="22"/>
      <c r="F144" s="22"/>
      <c r="FY144" s="18"/>
      <c r="FZ144" s="18"/>
      <c r="GA144" s="18"/>
      <c r="GB144" s="18"/>
      <c r="GC144" s="18"/>
      <c r="GD144" s="18"/>
      <c r="GE144" s="18"/>
      <c r="GF144" s="18"/>
      <c r="GG144" s="18"/>
    </row>
    <row r="145" spans="1:189" s="17" customFormat="1" ht="41.25" customHeight="1" hidden="1">
      <c r="A145" s="19"/>
      <c r="B145" s="26" t="s">
        <v>103</v>
      </c>
      <c r="C145" s="21">
        <f t="shared" si="0"/>
        <v>100000</v>
      </c>
      <c r="D145" s="22">
        <v>100000</v>
      </c>
      <c r="E145" s="22"/>
      <c r="F145" s="22"/>
      <c r="FY145" s="18"/>
      <c r="FZ145" s="18"/>
      <c r="GA145" s="18"/>
      <c r="GB145" s="18"/>
      <c r="GC145" s="18"/>
      <c r="GD145" s="18"/>
      <c r="GE145" s="18"/>
      <c r="GF145" s="18"/>
      <c r="GG145" s="18"/>
    </row>
    <row r="146" spans="1:189" s="17" customFormat="1" ht="42" customHeight="1" hidden="1">
      <c r="A146" s="19"/>
      <c r="B146" s="26" t="s">
        <v>104</v>
      </c>
      <c r="C146" s="21">
        <f t="shared" si="0"/>
        <v>251860</v>
      </c>
      <c r="D146" s="22">
        <f>71860+20000+50000+100000+10000</f>
        <v>251860</v>
      </c>
      <c r="E146" s="22"/>
      <c r="F146" s="22"/>
      <c r="FY146" s="18"/>
      <c r="FZ146" s="18"/>
      <c r="GA146" s="18"/>
      <c r="GB146" s="18"/>
      <c r="GC146" s="18"/>
      <c r="GD146" s="18"/>
      <c r="GE146" s="18"/>
      <c r="GF146" s="18"/>
      <c r="GG146" s="18"/>
    </row>
    <row r="147" spans="1:189" s="17" customFormat="1" ht="42" customHeight="1" hidden="1">
      <c r="A147" s="19"/>
      <c r="B147" s="26" t="s">
        <v>105</v>
      </c>
      <c r="C147" s="21">
        <f t="shared" si="0"/>
        <v>100000</v>
      </c>
      <c r="D147" s="22">
        <v>100000</v>
      </c>
      <c r="E147" s="22"/>
      <c r="F147" s="22"/>
      <c r="FY147" s="18"/>
      <c r="FZ147" s="18"/>
      <c r="GA147" s="18"/>
      <c r="GB147" s="18"/>
      <c r="GC147" s="18"/>
      <c r="GD147" s="18"/>
      <c r="GE147" s="18"/>
      <c r="GF147" s="18"/>
      <c r="GG147" s="18"/>
    </row>
    <row r="148" spans="1:189" s="17" customFormat="1" ht="47.25" customHeight="1" hidden="1">
      <c r="A148" s="19"/>
      <c r="B148" s="26" t="s">
        <v>106</v>
      </c>
      <c r="C148" s="21">
        <f t="shared" si="0"/>
        <v>77850</v>
      </c>
      <c r="D148" s="22">
        <v>77850</v>
      </c>
      <c r="E148" s="22"/>
      <c r="F148" s="22"/>
      <c r="FY148" s="18"/>
      <c r="FZ148" s="18"/>
      <c r="GA148" s="18"/>
      <c r="GB148" s="18"/>
      <c r="GC148" s="18"/>
      <c r="GD148" s="18"/>
      <c r="GE148" s="18"/>
      <c r="GF148" s="18"/>
      <c r="GG148" s="18"/>
    </row>
    <row r="149" spans="1:189" s="17" customFormat="1" ht="52.5" customHeight="1" hidden="1">
      <c r="A149" s="19"/>
      <c r="B149" s="26" t="s">
        <v>108</v>
      </c>
      <c r="C149" s="21">
        <f t="shared" si="0"/>
        <v>200000</v>
      </c>
      <c r="D149" s="22"/>
      <c r="E149" s="22">
        <v>200000</v>
      </c>
      <c r="F149" s="22">
        <v>200000</v>
      </c>
      <c r="FY149" s="18"/>
      <c r="FZ149" s="18"/>
      <c r="GA149" s="18"/>
      <c r="GB149" s="18"/>
      <c r="GC149" s="18"/>
      <c r="GD149" s="18"/>
      <c r="GE149" s="18"/>
      <c r="GF149" s="18"/>
      <c r="GG149" s="18"/>
    </row>
    <row r="150" spans="1:189" s="17" customFormat="1" ht="39" customHeight="1" hidden="1">
      <c r="A150" s="19"/>
      <c r="B150" s="26" t="s">
        <v>109</v>
      </c>
      <c r="C150" s="21">
        <f t="shared" si="0"/>
        <v>10000</v>
      </c>
      <c r="D150" s="22"/>
      <c r="E150" s="22">
        <v>10000</v>
      </c>
      <c r="F150" s="22">
        <v>10000</v>
      </c>
      <c r="FY150" s="18"/>
      <c r="FZ150" s="18"/>
      <c r="GA150" s="18"/>
      <c r="GB150" s="18"/>
      <c r="GC150" s="18"/>
      <c r="GD150" s="18"/>
      <c r="GE150" s="18"/>
      <c r="GF150" s="18"/>
      <c r="GG150" s="18"/>
    </row>
    <row r="151" spans="1:189" s="17" customFormat="1" ht="43.5" customHeight="1" hidden="1">
      <c r="A151" s="19"/>
      <c r="B151" s="26" t="s">
        <v>110</v>
      </c>
      <c r="C151" s="21">
        <f t="shared" si="0"/>
        <v>120000</v>
      </c>
      <c r="D151" s="22"/>
      <c r="E151" s="22">
        <v>120000</v>
      </c>
      <c r="F151" s="22">
        <v>120000</v>
      </c>
      <c r="FY151" s="18"/>
      <c r="FZ151" s="18"/>
      <c r="GA151" s="18"/>
      <c r="GB151" s="18"/>
      <c r="GC151" s="18"/>
      <c r="GD151" s="18"/>
      <c r="GE151" s="18"/>
      <c r="GF151" s="18"/>
      <c r="GG151" s="18"/>
    </row>
    <row r="152" spans="1:189" s="17" customFormat="1" ht="45" customHeight="1" hidden="1">
      <c r="A152" s="19"/>
      <c r="B152" s="26" t="s">
        <v>111</v>
      </c>
      <c r="C152" s="21">
        <f t="shared" si="0"/>
        <v>60000</v>
      </c>
      <c r="D152" s="22"/>
      <c r="E152" s="22">
        <v>60000</v>
      </c>
      <c r="F152" s="22">
        <v>60000</v>
      </c>
      <c r="FY152" s="18"/>
      <c r="FZ152" s="18"/>
      <c r="GA152" s="18"/>
      <c r="GB152" s="18"/>
      <c r="GC152" s="18"/>
      <c r="GD152" s="18"/>
      <c r="GE152" s="18"/>
      <c r="GF152" s="18"/>
      <c r="GG152" s="18"/>
    </row>
    <row r="153" spans="1:189" s="17" customFormat="1" ht="42.75" customHeight="1" hidden="1">
      <c r="A153" s="19"/>
      <c r="B153" s="26" t="s">
        <v>112</v>
      </c>
      <c r="C153" s="21">
        <f t="shared" si="0"/>
        <v>163617</v>
      </c>
      <c r="D153" s="22"/>
      <c r="E153" s="22">
        <v>163617</v>
      </c>
      <c r="F153" s="22">
        <v>163617</v>
      </c>
      <c r="FY153" s="18"/>
      <c r="FZ153" s="18"/>
      <c r="GA153" s="18"/>
      <c r="GB153" s="18"/>
      <c r="GC153" s="18"/>
      <c r="GD153" s="18"/>
      <c r="GE153" s="18"/>
      <c r="GF153" s="18"/>
      <c r="GG153" s="18"/>
    </row>
    <row r="154" spans="1:189" s="17" customFormat="1" ht="81.75" customHeight="1" hidden="1">
      <c r="A154" s="19"/>
      <c r="B154" s="26" t="s">
        <v>88</v>
      </c>
      <c r="C154" s="21">
        <f t="shared" si="0"/>
        <v>171900</v>
      </c>
      <c r="D154" s="22">
        <v>171900</v>
      </c>
      <c r="E154" s="22"/>
      <c r="F154" s="22"/>
      <c r="FY154" s="18"/>
      <c r="FZ154" s="18"/>
      <c r="GA154" s="18"/>
      <c r="GB154" s="18"/>
      <c r="GC154" s="18"/>
      <c r="GD154" s="18"/>
      <c r="GE154" s="18"/>
      <c r="GF154" s="18"/>
      <c r="GG154" s="18"/>
    </row>
    <row r="155" spans="1:189" s="17" customFormat="1" ht="42.75" customHeight="1" hidden="1">
      <c r="A155" s="19"/>
      <c r="B155" s="26" t="s">
        <v>89</v>
      </c>
      <c r="C155" s="21">
        <f t="shared" si="0"/>
        <v>7760</v>
      </c>
      <c r="D155" s="22">
        <v>7760</v>
      </c>
      <c r="E155" s="22"/>
      <c r="F155" s="22"/>
      <c r="FY155" s="18"/>
      <c r="FZ155" s="18"/>
      <c r="GA155" s="18"/>
      <c r="GB155" s="18"/>
      <c r="GC155" s="18"/>
      <c r="GD155" s="18"/>
      <c r="GE155" s="18"/>
      <c r="GF155" s="18"/>
      <c r="GG155" s="18"/>
    </row>
    <row r="156" spans="1:189" s="17" customFormat="1" ht="72" customHeight="1" hidden="1">
      <c r="A156" s="19">
        <v>41054800</v>
      </c>
      <c r="B156" s="26" t="s">
        <v>125</v>
      </c>
      <c r="C156" s="21">
        <f t="shared" si="0"/>
        <v>420400</v>
      </c>
      <c r="D156" s="22">
        <v>420400</v>
      </c>
      <c r="E156" s="22"/>
      <c r="F156" s="22"/>
      <c r="FY156" s="18"/>
      <c r="FZ156" s="18"/>
      <c r="GA156" s="18"/>
      <c r="GB156" s="18"/>
      <c r="GC156" s="18"/>
      <c r="GD156" s="18"/>
      <c r="GE156" s="18"/>
      <c r="GF156" s="18"/>
      <c r="GG156" s="18"/>
    </row>
    <row r="157" spans="1:189" s="17" customFormat="1" ht="72" customHeight="1" hidden="1">
      <c r="A157" s="19">
        <v>41055000</v>
      </c>
      <c r="B157" s="26" t="s">
        <v>140</v>
      </c>
      <c r="C157" s="21">
        <f t="shared" si="0"/>
        <v>967976</v>
      </c>
      <c r="D157" s="22">
        <f>645314+322662</f>
        <v>967976</v>
      </c>
      <c r="E157" s="22"/>
      <c r="F157" s="22"/>
      <c r="FY157" s="18"/>
      <c r="FZ157" s="18"/>
      <c r="GA157" s="18"/>
      <c r="GB157" s="18"/>
      <c r="GC157" s="18"/>
      <c r="GD157" s="18"/>
      <c r="GE157" s="18"/>
      <c r="GF157" s="18"/>
      <c r="GG157" s="18"/>
    </row>
    <row r="158" spans="1:189" s="17" customFormat="1" ht="26.25" customHeight="1">
      <c r="A158" s="19"/>
      <c r="B158" s="32" t="s">
        <v>9</v>
      </c>
      <c r="C158" s="14">
        <f>D158+E158</f>
        <v>104882478</v>
      </c>
      <c r="D158" s="15">
        <f>D41+D40</f>
        <v>100891600</v>
      </c>
      <c r="E158" s="15">
        <f>E41+E40</f>
        <v>3990878</v>
      </c>
      <c r="F158" s="15">
        <f>F41+F40</f>
        <v>3672878</v>
      </c>
      <c r="FY158" s="18"/>
      <c r="FZ158" s="18"/>
      <c r="GA158" s="18"/>
      <c r="GB158" s="18"/>
      <c r="GC158" s="18"/>
      <c r="GD158" s="18"/>
      <c r="GE158" s="18"/>
      <c r="GF158" s="18"/>
      <c r="GG158" s="18"/>
    </row>
    <row r="160" spans="1:5" ht="109.5" customHeight="1">
      <c r="A160" s="4" t="s">
        <v>58</v>
      </c>
      <c r="C160" s="33"/>
      <c r="D160" s="33"/>
      <c r="E160" s="4" t="s">
        <v>59</v>
      </c>
    </row>
  </sheetData>
  <sheetProtection/>
  <mergeCells count="10">
    <mergeCell ref="A40:B40"/>
    <mergeCell ref="A7:A8"/>
    <mergeCell ref="B7:B8"/>
    <mergeCell ref="C7:C8"/>
    <mergeCell ref="E2:F2"/>
    <mergeCell ref="A3:F3"/>
    <mergeCell ref="A4:F4"/>
    <mergeCell ref="D7:D8"/>
    <mergeCell ref="E7:F7"/>
    <mergeCell ref="A5:F5"/>
  </mergeCells>
  <printOptions/>
  <pageMargins left="1.08" right="0.43" top="0.5905511811023623" bottom="0.4330708661417323" header="0.3937007874015748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Райрада</cp:lastModifiedBy>
  <cp:lastPrinted>2020-09-30T10:55:46Z</cp:lastPrinted>
  <dcterms:created xsi:type="dcterms:W3CDTF">2015-01-16T13:47:56Z</dcterms:created>
  <dcterms:modified xsi:type="dcterms:W3CDTF">2020-10-02T06:21:32Z</dcterms:modified>
  <cp:category/>
  <cp:version/>
  <cp:contentType/>
  <cp:contentStatus/>
</cp:coreProperties>
</file>