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10545" activeTab="0"/>
  </bookViews>
  <sheets>
    <sheet name="Лист2" sheetId="1" r:id="rId1"/>
  </sheets>
  <definedNames>
    <definedName name="_xlnm.Print_Titles" localSheetId="0">'Лист2'!$7:$8</definedName>
    <definedName name="_xlnm.Print_Area" localSheetId="0">'Лист2'!$A$3:$F$158</definedName>
  </definedNames>
  <calcPr fullCalcOnLoad="1"/>
</workbook>
</file>

<file path=xl/sharedStrings.xml><?xml version="1.0" encoding="utf-8"?>
<sst xmlns="http://schemas.openxmlformats.org/spreadsheetml/2006/main" count="161" uniqueCount="160">
  <si>
    <t>Код</t>
  </si>
  <si>
    <t>Найменування згідно
 з класифікацією доходів бюджету</t>
  </si>
  <si>
    <t>Всього</t>
  </si>
  <si>
    <t>Загальний фонд</t>
  </si>
  <si>
    <t>Спеціальний фонд</t>
  </si>
  <si>
    <t>Податкові надходження</t>
  </si>
  <si>
    <t>Податок на прибуток підприємств</t>
  </si>
  <si>
    <t>Офіційні трансферти</t>
  </si>
  <si>
    <t>Від органів державного управління</t>
  </si>
  <si>
    <t>Всього доходів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</si>
  <si>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</si>
  <si>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</si>
  <si>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</si>
  <si>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</si>
  <si>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та фінансових установ комунальної власності </t>
  </si>
  <si>
    <t>Неподаткові надходження 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</si>
  <si>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</si>
  <si>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</si>
  <si>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</si>
  <si>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</si>
  <si>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Надходження бюджетних установ від реалізації в установленому порядку майна (крім нерухомого майна) </t>
  </si>
  <si>
    <t>Базова дотація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</si>
  <si>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</si>
  <si>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</si>
  <si>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Разом доходів</t>
  </si>
  <si>
    <t>грн.</t>
  </si>
  <si>
    <t xml:space="preserve">Податки на доходи, податки на прибуток, податки на збільшення ринкової вартості </t>
  </si>
  <si>
    <t>Плата за оренду майна бюджетних установ</t>
  </si>
  <si>
    <t>Інші неподаткові надходження</t>
  </si>
  <si>
    <t>Інші надходження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</si>
  <si>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</si>
  <si>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</si>
  <si>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</si>
  <si>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Адміністративний збір за державну реєстрацію речових прав на нерухоме майно та їх обтяжень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</si>
  <si>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</si>
  <si>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</si>
  <si>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на розроблення проектів землеустрою для учасників бойових дій, які брали безпосередню участь в антитерористичній операції, забезпеченні її проведення, та членам сімей загиблих учасників бойових дій</t>
  </si>
  <si>
    <t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  </t>
  </si>
  <si>
    <t>Дотації з державного бюджету місцевим бюджетам</t>
  </si>
  <si>
    <t>Субвенції  з державного бюджету місцевим бюджетам</t>
  </si>
  <si>
    <t>Субвенції  з місцевих бюджетів іншим місцевим бюджетам</t>
  </si>
  <si>
    <t xml:space="preserve">Інші субвенції з місцевого бюджету </t>
  </si>
  <si>
    <t>Субвенція з місцевого бюджету на утримання об'єктів спільного користування чи ліквідацію негативних наслідків діяльності об'єктів спільного користування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</si>
  <si>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</si>
  <si>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</si>
  <si>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I групи, а також за особою, яка досягла 80-річного віку за рахунок відповідної субвенції з державного бюджету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</si>
  <si>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</si>
  <si>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Субвенція з місцевого бюджету за рахунок залишку коштів освітньої субвенції, що утворився на початок бюджетного періоду</t>
  </si>
  <si>
    <t>Дотації з місцевих бюджетів іншим місцевим бюджетам</t>
  </si>
  <si>
    <t xml:space="preserve">Дотація з місцевого бюджету на здійснення переданих з державного бюджету видатків з утримання закладів освіти та охорони здоровʼя за рахунок відповідної додаткової дотації з державного бюджету 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</si>
  <si>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</si>
  <si>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за рахунок залишку коштів медичної субвенції, що утворився на початок бюджетного періоду</t>
  </si>
  <si>
    <t>Субвенція з місцевого бюджету на забезпечення якісної, сучасної та доступної загальної середньої освіти «Нова українська школа» за рахунок відповідної субвенції з державного бюджету</t>
  </si>
  <si>
    <t>Інші надходження  </t>
  </si>
  <si>
    <t>Адміністративні штрафи та інші санкції </t>
  </si>
  <si>
    <t>Доходи від власності та підприємницької діяльності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</si>
  <si>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– підприємців та громадських формувань, а також плата за надання інших платних послуг</t>
  </si>
  <si>
    <t>Усього</t>
  </si>
  <si>
    <t>у тому числі бюджет розвитку</t>
  </si>
  <si>
    <t>Інші джерела власних надходжень бюджетних установ  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</si>
  <si>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об`єктів</t>
  </si>
  <si>
    <t>Субвенція з місцевого бюджету на здійснення переданих видатків у сфері освіти за рахунок коштів освітньої субвенції</t>
  </si>
  <si>
    <t>на виконання доручень виборців депутатами обласної ради у 2019 році</t>
  </si>
  <si>
    <t xml:space="preserve"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поводження з побутовими відходами (вивезення побутових відходів) та вивезення рідких нечистот, внесків за встановлення, обслуговування та заміну вузлів комерційного обліку води та теплової енергії, абонентського обслуговування для споживачів комунальних послуг, що надаються у багатоквартирних будинках за індивідуальними договорами за рахунок відповідної субвенції з державного бюджету 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</si>
  <si>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«гроші ходять за дитиною», оплату послуг із здійснення патронату над дитиною та виплату соціальної допомоги на утримання дитини в сім'ї патронатного вихователя, підтримку малих групових будинків за рахунок відповідної субвенції з державного бюджету</t>
  </si>
  <si>
    <t xml:space="preserve">на забезпечення надання соціальних гарантій інвалідам, фізичним особам, які надають соціальні послуги громадянам похилого віку, інвалідам, дітям-інвалідам, хворим, які не здатні до самообслуговування і потребують сторонньої допомоги </t>
  </si>
  <si>
    <t>на придбання інсуліну для КЗ «Нікопольська центральна районна лікарня» ДОР</t>
  </si>
  <si>
    <t>на забезпечення пільговими рецептами та технічними засобами пільгової категорії громадян Чкаловської ОТГ (діти-інваліди, онкохворі, учасники бойових дій, ліквідатори аварії на ЧАЕС) для КНЗ «Нікопольський районний центр первинної медико-санітарної допомоги»</t>
  </si>
  <si>
    <t>на оплату комунальних послуг та енергоносіїв для КНП «Нікопольський районний центр первинної медико-санітарної допомоги»</t>
  </si>
  <si>
    <t xml:space="preserve">на виконання Програми створення та ведення містобудівного кадастру Нікопольського району Дніпропетровської області </t>
  </si>
  <si>
    <t xml:space="preserve">на заробітну плату та нарахування для Нікопольського районного територіального центру соціального обслуговування (надання соціальних послуг) </t>
  </si>
  <si>
    <t>на оплату предметів, матеріалів, обладнання та інвентарю для Нікопольського районного територіального центру соціального обслуговування (надання соціальних послуг)</t>
  </si>
  <si>
    <t xml:space="preserve">на оплату послуг, крім комунальних для Нікопольського районного територіального центру соціального обслуговування (надання соціальних послуг) </t>
  </si>
  <si>
    <t>на оплату за продукти харчування для Нікопольського районного територіального центру соціального обслуговування (надання соціальних послуг)</t>
  </si>
  <si>
    <t xml:space="preserve">на заробітну плату та нарахування для Нікопольського районного центру соціальних служб для сімʼї, дітей та молоді </t>
  </si>
  <si>
    <t xml:space="preserve">на оплату за комунальні послуги (електрична енергія, природний газ, водопостачання) для Нікопольського районного центру соціальних служб для сімʼї, дітей та молоді </t>
  </si>
  <si>
    <t xml:space="preserve">на оплату предметів, матеріалів, обладнання та інвентарю для Нікопольського районного центру соціальних служб для сімʼї, дітей та молоді </t>
  </si>
  <si>
    <t xml:space="preserve">на оплату послуг, крім комунальних для Нікопольського районного центру соціальних служб для сімʼї, дітей та молоді </t>
  </si>
  <si>
    <t xml:space="preserve">на оплату за відрядження для Нікопольського районного центру соціальних служб для сімʼї, дітей та молоді </t>
  </si>
  <si>
    <t>на оплату за енергоносії для КНП «Нікопольський районний центр первинної медико-санітарної допомоги»</t>
  </si>
  <si>
    <t>на оплату за природний газ для КЗ «Нікопольська центральна районна лікарня» ДОР</t>
  </si>
  <si>
    <t xml:space="preserve">на проведення гістологічних досліджень для громадян, які проживають на території Червоногригорівської селищної громади </t>
  </si>
  <si>
    <t>на проведення бактеріологічних досліджень для громадян, які проживають на території Червоногригорівської селищної громади</t>
  </si>
  <si>
    <t>на придбання необхідного технічного обладнання робочого місця спеціаліста служби містобудівного кадастру оргтехнікою з характеристиками, що дозволяють роботу з графічною інформацією</t>
  </si>
  <si>
    <t xml:space="preserve">на оплату за енергоносії для КНП «Нікопольський районний центр первинної медико-санітарної допомоги» для Чкаловської та Південної амбулаторії </t>
  </si>
  <si>
    <t xml:space="preserve">районному бюджету Нікопольського району на здійснення завдань у сфері освіти </t>
  </si>
  <si>
    <t>Плата за надання інших адміністративних послуг</t>
  </si>
  <si>
    <t xml:space="preserve">на оплату за електроенергію для КЗ Нікопольська центральна районна лікарня» ДОР </t>
  </si>
  <si>
    <t xml:space="preserve">для забезпечення хворих на ендокринні захворювання для КЗ Нікопольська центральна районна лікарня» ДОР </t>
  </si>
  <si>
    <t xml:space="preserve">для КНП "Нікопольський районний центр первинної медико-санітарної допомоги на проведення поточних ремонтів Приміської, Олексіївської амбулаторій та Старозаводського фельдшерського пункту </t>
  </si>
  <si>
    <t xml:space="preserve">на придбання спортивного інвентарю, кабінету хімії, приладів та матеріалів для кабінету фізики для Капулівської загальноосвітньої школи </t>
  </si>
  <si>
    <t>на придбання чотирьох горілок газових у котельню Покровської загальноосвітньої школи</t>
  </si>
  <si>
    <t xml:space="preserve">на придбання комп’ютерного класу для Покровської загальноосвітньої школи </t>
  </si>
  <si>
    <t>для забезпечення хворих на ендокринні захворювання, що зареєстровані та проживають на території Новософіївської сільської ради, препаратами інсуліну за рецептами лікаря-ендокринолога</t>
  </si>
  <si>
    <t xml:space="preserve">на придбання предметів, матеріалів та інвентарю та на придбання медикаментів для Новософіївського фельдшерського пункту </t>
  </si>
  <si>
    <t>для забезпечення якісного функціонування Шолоховської амбулаторії загальної практики - сімейної медицини та Миронівського фельдшерського пункту КНП "Нікопольський центр первинної медико-санітарної допомоги"</t>
  </si>
  <si>
    <t xml:space="preserve">на проведення гістологічних досліджень </t>
  </si>
  <si>
    <t xml:space="preserve">на проведення бактеріологічних досліджень </t>
  </si>
  <si>
    <t xml:space="preserve">на оплату комунальних послуг та енергоносіїв для КЗ «Нікопольська центральна районна лікарня» ДОР </t>
  </si>
  <si>
    <t>на фінансування КНП «Нікопольський районний центр первинної медико-санітарної допомоги» на пільгові рецепти, підгузки та калоприймачі</t>
  </si>
  <si>
    <t>на капітальні видатки та облаштування об"єктів соціально-культурної сфери</t>
  </si>
  <si>
    <t>Додаток 1
до розпорядження голови районної ради</t>
  </si>
  <si>
    <t>ЗМІНИ</t>
  </si>
  <si>
    <t>до дадатка 1 "Доходи районного бюджету на 2019 рік"</t>
  </si>
  <si>
    <t>на підвищення кваліфікації (рівня освіти) окремих працівників закладів охорони здоров’я та органів управління відповідної галузі</t>
  </si>
  <si>
    <t>на забезпечення пільговими рецептами, технічними засобами пільгової категорії громадян (діти з інвалідністю, онкохворі, УБД, ліквідатори аварії на ЧАЕС) для КНП "Нікопольський районний центр первинної медико-санітарної допомоги"</t>
  </si>
  <si>
    <t>на виконання п.2.5 заходів районної цільової соціальної програми "Молодь Нікопольщини на 2012-2021 роки" для здійснення доставки призовників Криничуватської сільської ради для проходження обласної медичної комісії для відправки у Збройні Сили України до обласного територіального центру комплектування та соціальної підтримки (військкомату)</t>
  </si>
  <si>
    <t>для КНП  «Нікопольський районний центр первинної медико-санітарної допомоги» на реєстрацію автотранспортних засобів в РСЦ МВС</t>
  </si>
  <si>
    <t xml:space="preserve">для КНП  «Нікопольський районний центр первинної медико-санітарної допомоги» на страховку автотранспортних засобів </t>
  </si>
  <si>
    <t>на виконання п.2.5 заходів районної цільової соціальної програми "Молодь Нікопольщини на 2012-2021 роки" для здійснення доставки призовників Приміської сільської ради для проходження обласної медичної комісії та для відправки у Збройні Сили України до обласного територіального центру комплектування та соціальної підтримки (військкомату)</t>
  </si>
  <si>
    <t xml:space="preserve">для забезпечення хворих на ендокринні захворювання, що зареєстровані та проживають на території Приміської сільської ради, препаратами інсуліну за рецептами лікаря-ендокринолога </t>
  </si>
  <si>
    <t>на оздоровлення та відпочинок влітку 2019 року дітей-сиріт та дітей, позбавлених батьківського піклування, дітей учасників АТО</t>
  </si>
  <si>
    <t>для КЗ "Нікопольська центральна районна лікарня" ДОР на капітальний ремонт будівлі</t>
  </si>
  <si>
    <t>на проведення бактеріологічних досліджень громадян Першотравневської сільської ради</t>
  </si>
  <si>
    <t xml:space="preserve">на проведення гістологічних досліджень громадян Першотравневської сільської ради </t>
  </si>
  <si>
    <t xml:space="preserve">на забезпечення пільговими рецептами пільгової категорії громадян Першотравневської сільської ради для КНП "Нікопольський районний центр первинної медико-санітарної допомоги" </t>
  </si>
  <si>
    <t xml:space="preserve">для забезпечення препаратами інсуліну громадян Першотравневської сільської ради для КЗ Нікопольська центральна районна лікарня» ДОР </t>
  </si>
  <si>
    <t>на виготовлення проектно-кошторисної документації з капітального ремонту по впровадженню енергозберігаючих заходів: часткова заміна віконних заповнень у Приміській загальноосвітній школі І-ІІІ ступенів та облаштування вхідного ганку</t>
  </si>
  <si>
    <t>на капітальний ремонт системи опалення та заміна запірної арматури системи опалення Олексіївської загальноосвітній школі І-ІІІ ступенів</t>
  </si>
  <si>
    <t xml:space="preserve">на капітальний ремонт даху Олексіївської загальноосвітній школі І-ІІІ ступенів </t>
  </si>
  <si>
    <t>на поточний ремонт їдальні – облаштування вікон видачі та системи вентиляції харчоблоку Олексіївської загальноосвітній школі І-ІІІ ступенів</t>
  </si>
  <si>
    <t>на проведення державної реєстрації шкільного автобуса для Приміської загальноосвітньої школи І-ІІІ ступенів</t>
  </si>
  <si>
    <t>на забезпечення пільговими рецептами, технічними засобами пільгової категорії громадян Приміської сільської ради (діти з інвалідністю, онкохворі, учасники бойових дій, ліквідатори аварії на ЧАЕС) для КНЗ «Нікопольський районний центр первинної медико-санітарної допомоги»</t>
  </si>
  <si>
    <t>на окремі заходи по реалізації держпрограм для Нікопольського районного територіального центру соціального обслуговування (надання соціальних послуг)</t>
  </si>
  <si>
    <t>на інші поточні видатки для Нікопольського районного територіального центру соціального обслуговування (надання соціальних послуг)</t>
  </si>
  <si>
    <t>на придбання туберкуліну для охоплення дітей віком від 1 до 4 років туберкулінодіагностикою для КНП «Нікопольський районний центр первинної медико-санітарної допомоги»</t>
  </si>
  <si>
    <t>на придбання молочних сумішей для дітей народжених від ВІЛ інфікованих матерів для КНП «Нікопольський районний центр первинної медико-санітарної допомоги»</t>
  </si>
  <si>
    <t xml:space="preserve">на поточний ремонт  Покровської та Капулівської загальноосвітніх шкіл </t>
  </si>
  <si>
    <t>на утримання Капулівської амбулаторії загальної практики - сімейної медицини на придбання предметів, матеріалів, інвентарю та медикаментів</t>
  </si>
  <si>
    <t>на заробітну плату та нарахування на оплату праці для Катеринівського фельдшерського пункту</t>
  </si>
  <si>
    <t xml:space="preserve">на утримання Покровської амбулаторії загальної практики - сімейної медицини на придбання предметів, матеріалів, інвентарю, медикаментів, оплату послуг по поточному ремонту офісної медтехніки </t>
  </si>
  <si>
    <t xml:space="preserve">на утримання Капулівської загальноосвітньої школи на придбання предметів, матеріалів, інвентарю та оплату послуг по поточному ремонту каналізації та вентиляційної системи їдальні </t>
  </si>
  <si>
    <t xml:space="preserve">на утримання Покровської загальноосвітньої школи на придбання предметів, матеріалів, інвентарю та оплату послуг по збільшенню потужності електроспоживання </t>
  </si>
  <si>
    <t>на утримання КЗ "Нікопольська центральна районна лікарня" ДОР на придбання предметів, матеріалів, інвентарю, оплату послуг по поточному ремонту медичного обладнання та навчання працівників та спеціалістів</t>
  </si>
  <si>
    <t>на придбання обладнання і предметів довгострокового використання для КЗ "Нікопольська центральна районна лікарня" ДОР</t>
  </si>
  <si>
    <t>на придбання обладнання і предметів довгострокового використання для Покровської амбулаторії загальної практики - сімейної медицини</t>
  </si>
  <si>
    <t>на реалізацію районної програми інформатизації органів виконавчої влади Нікопольського району на 2017-2019 роки в частині придбання обладнання та засобів інформатизації для сектору діловодства та контролю РДА</t>
  </si>
  <si>
    <t xml:space="preserve">на придбання обладнання і предметів довгострокового використання для Покровської та Капулівської загальноосвітніх шкіл </t>
  </si>
  <si>
    <t xml:space="preserve">на оплату праці сестри медичної вищої категорії загальної практики - сімейної медицини Новософіївського фельдшерського пункту Лозбіновій Тетяни Степанівни </t>
  </si>
  <si>
    <t xml:space="preserve"> на реєстрацію автотранспортних засобів в РСЦ МВС</t>
  </si>
  <si>
    <t xml:space="preserve">на страховку автотранспортних засобів </t>
  </si>
  <si>
    <t xml:space="preserve">на завершення процедури закупівлі автотранспортних засобів для Чистопільської амбулаторії загальної практики – сімейної медицини </t>
  </si>
  <si>
    <t>Субвенція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</si>
  <si>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Субвенція з місцевого бюджету на реалізацію заходів, спрямованих на розвиток системи охорони  здоров`я у сільській місцевості, за рахунок залишку коштів відповідної субвенції з державного бюджету, що утворився на початок бюджетного періоду</t>
  </si>
  <si>
    <t>Інші дотації з місцевого бюджету</t>
  </si>
  <si>
    <t>на пільгові рецепти для КНП «Нікопольський районний центр первинної медико-санітарної допомоги»</t>
  </si>
  <si>
    <t>на медичні препарати для КНП «Нікопольський районний центр первинної медико-санітарної допомоги»</t>
  </si>
  <si>
    <t xml:space="preserve">на оплату за спеціальне харчування для КНП «Нікопольський районний центр первинної медико-санітарної допомоги» </t>
  </si>
  <si>
    <t xml:space="preserve">на оплату за комунальні послуги (водопостачання, електрична енергія, природний газ) для Нікопольського районного територіального центру соціального обслуговування (надання соціальних послуг) </t>
  </si>
  <si>
    <t>на здійснення оплати обовʼязкового платежу до Пенсійного фонду України (4% від вартості автомобіля) для проведення реєстрації 2-х автомобілів</t>
  </si>
  <si>
    <t>на придбання паливо-мастильних матеріалів для Олексіївської амбулаторії</t>
  </si>
  <si>
    <t xml:space="preserve">на придбання медикаментів, дезінфікуючих засобів та виробів медичного призначення для Олексіївської амбулаторії </t>
  </si>
  <si>
    <t>на придбання медикаментів, дезінфікуючих засобів та виробів медичного призначення для Приміської амбулаторії та Старозаводського фельдшерського пункту</t>
  </si>
  <si>
    <t>для поточного ремонту кабінетів КЗ "Інклюзивно-ресурсний центр" Олексіївської загальноосвітньої школи І-ІІІ ступенів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</si>
  <si>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</si>
  <si>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на придбання тапчанів та стелажів для картотеки для КНП «Нікопольський районний центр первинної медико-санітарної допомоги»</t>
  </si>
  <si>
    <t xml:space="preserve">на оплату реєстрації автотранспортного засобу, платежу до пенсійного фонду, страховку автотранспортного засобу </t>
  </si>
  <si>
    <t>на капітальний ремонт та промивку системи опалення КЗ Приміська загальноосвітня школа І-ІІІ ступенів</t>
  </si>
  <si>
    <t>Голова районної ради</t>
  </si>
  <si>
    <t>С. КРИВОНОС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</si>
</sst>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00"/>
  </numFmts>
  <fonts count="2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8"/>
      <name val="Verdana"/>
      <family val="2"/>
    </font>
    <font>
      <b/>
      <sz val="8"/>
      <name val="Verdana"/>
      <family val="2"/>
    </font>
    <font>
      <b/>
      <i/>
      <sz val="8"/>
      <name val="Verdan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2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21" fillId="0" borderId="10" xfId="0" applyNumberFormat="1" applyFont="1" applyFill="1" applyBorder="1" applyAlignment="1" applyProtection="1">
      <alignment vertical="center"/>
      <protection/>
    </xf>
    <xf numFmtId="0" fontId="21" fillId="0" borderId="0" xfId="0" applyNumberFormat="1" applyFont="1" applyFill="1" applyAlignment="1" applyProtection="1">
      <alignment/>
      <protection/>
    </xf>
    <xf numFmtId="0" fontId="21" fillId="0" borderId="0" xfId="0" applyNumberFormat="1" applyFont="1" applyFill="1" applyAlignment="1" applyProtection="1">
      <alignment horizontal="right"/>
      <protection/>
    </xf>
    <xf numFmtId="0" fontId="21" fillId="0" borderId="0" xfId="0" applyFont="1" applyFill="1" applyAlignment="1">
      <alignment/>
    </xf>
    <xf numFmtId="0" fontId="21" fillId="0" borderId="0" xfId="0" applyNumberFormat="1" applyFont="1" applyFill="1" applyAlignment="1" applyProtection="1">
      <alignment vertical="center" wrapText="1"/>
      <protection/>
    </xf>
    <xf numFmtId="0" fontId="21" fillId="0" borderId="0" xfId="0" applyNumberFormat="1" applyFont="1" applyFill="1" applyAlignment="1" applyProtection="1">
      <alignment horizontal="left" vertical="center" wrapText="1"/>
      <protection/>
    </xf>
    <xf numFmtId="0" fontId="22" fillId="0" borderId="0" xfId="0" applyNumberFormat="1" applyFont="1" applyFill="1" applyAlignment="1" applyProtection="1">
      <alignment horizontal="center" vertical="center"/>
      <protection/>
    </xf>
    <xf numFmtId="0" fontId="22" fillId="0" borderId="11" xfId="0" applyNumberFormat="1" applyFont="1" applyFill="1" applyBorder="1" applyAlignment="1" applyProtection="1">
      <alignment horizontal="center" vertical="center" wrapText="1"/>
      <protection/>
    </xf>
    <xf numFmtId="0" fontId="22" fillId="0" borderId="11" xfId="0" applyNumberFormat="1" applyFont="1" applyFill="1" applyBorder="1" applyAlignment="1" applyProtection="1">
      <alignment horizontal="center" vertical="center" wrapText="1"/>
      <protection/>
    </xf>
    <xf numFmtId="0" fontId="22" fillId="0" borderId="11" xfId="0" applyNumberFormat="1" applyFont="1" applyFill="1" applyBorder="1" applyAlignment="1" applyProtection="1">
      <alignment horizontal="left" vertical="center" wrapText="1"/>
      <protection/>
    </xf>
    <xf numFmtId="4" fontId="22" fillId="0" borderId="11" xfId="0" applyNumberFormat="1" applyFont="1" applyFill="1" applyBorder="1" applyAlignment="1" applyProtection="1">
      <alignment horizontal="right" vertical="center" wrapText="1"/>
      <protection/>
    </xf>
    <xf numFmtId="4" fontId="22" fillId="0" borderId="11" xfId="0" applyNumberFormat="1" applyFont="1" applyFill="1" applyBorder="1" applyAlignment="1">
      <alignment vertical="center" wrapText="1"/>
    </xf>
    <xf numFmtId="0" fontId="21" fillId="0" borderId="0" xfId="0" applyFont="1" applyFill="1" applyAlignment="1">
      <alignment vertical="center" wrapText="1"/>
    </xf>
    <xf numFmtId="0" fontId="21" fillId="0" borderId="0" xfId="0" applyFont="1" applyFill="1" applyAlignment="1">
      <alignment wrapText="1"/>
    </xf>
    <xf numFmtId="0" fontId="21" fillId="0" borderId="0" xfId="0" applyNumberFormat="1" applyFont="1" applyFill="1" applyAlignment="1" applyProtection="1">
      <alignment wrapText="1"/>
      <protection/>
    </xf>
    <xf numFmtId="0" fontId="21" fillId="0" borderId="11" xfId="0" applyNumberFormat="1" applyFont="1" applyFill="1" applyBorder="1" applyAlignment="1" applyProtection="1">
      <alignment horizontal="center" vertical="center" wrapText="1"/>
      <protection/>
    </xf>
    <xf numFmtId="0" fontId="21" fillId="0" borderId="11" xfId="0" applyNumberFormat="1" applyFont="1" applyFill="1" applyBorder="1" applyAlignment="1" applyProtection="1">
      <alignment horizontal="left" vertical="center" wrapText="1"/>
      <protection/>
    </xf>
    <xf numFmtId="4" fontId="21" fillId="0" borderId="11" xfId="0" applyNumberFormat="1" applyFont="1" applyFill="1" applyBorder="1" applyAlignment="1" applyProtection="1">
      <alignment horizontal="right" vertical="center" wrapText="1"/>
      <protection/>
    </xf>
    <xf numFmtId="4" fontId="21" fillId="0" borderId="11" xfId="0" applyNumberFormat="1" applyFont="1" applyFill="1" applyBorder="1" applyAlignment="1">
      <alignment vertical="center" wrapText="1"/>
    </xf>
    <xf numFmtId="4" fontId="22" fillId="0" borderId="11" xfId="0" applyNumberFormat="1" applyFont="1" applyFill="1" applyBorder="1" applyAlignment="1" applyProtection="1">
      <alignment vertical="center" wrapText="1"/>
      <protection/>
    </xf>
    <xf numFmtId="0" fontId="22" fillId="0" borderId="11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vertical="center" wrapText="1"/>
    </xf>
    <xf numFmtId="0" fontId="21" fillId="0" borderId="11" xfId="0" applyNumberFormat="1" applyFont="1" applyFill="1" applyBorder="1" applyAlignment="1" applyProtection="1">
      <alignment vertical="center" wrapText="1"/>
      <protection/>
    </xf>
    <xf numFmtId="0" fontId="22" fillId="0" borderId="11" xfId="0" applyNumberFormat="1" applyFont="1" applyFill="1" applyBorder="1" applyAlignment="1" applyProtection="1">
      <alignment vertical="center" wrapText="1"/>
      <protection/>
    </xf>
    <xf numFmtId="4" fontId="21" fillId="0" borderId="0" xfId="0" applyNumberFormat="1" applyFont="1" applyFill="1" applyAlignment="1">
      <alignment wrapText="1"/>
    </xf>
    <xf numFmtId="0" fontId="21" fillId="24" borderId="0" xfId="0" applyFont="1" applyFill="1" applyAlignment="1">
      <alignment wrapText="1"/>
    </xf>
    <xf numFmtId="0" fontId="22" fillId="0" borderId="11" xfId="0" applyFont="1" applyFill="1" applyBorder="1" applyAlignment="1">
      <alignment vertical="center" wrapText="1"/>
    </xf>
    <xf numFmtId="180" fontId="21" fillId="0" borderId="0" xfId="0" applyNumberFormat="1" applyFont="1" applyFill="1" applyAlignment="1" applyProtection="1">
      <alignment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X159"/>
  <sheetViews>
    <sheetView tabSelected="1" zoomScalePageLayoutView="0" workbookViewId="0" topLeftCell="A1">
      <selection activeCell="A1" sqref="A1:IV16384"/>
    </sheetView>
  </sheetViews>
  <sheetFormatPr defaultColWidth="7.875" defaultRowHeight="12.75"/>
  <cols>
    <col min="1" max="1" width="10.00390625" style="2" customWidth="1"/>
    <col min="2" max="2" width="53.00390625" style="2" customWidth="1"/>
    <col min="3" max="3" width="16.25390625" style="2" customWidth="1"/>
    <col min="4" max="4" width="16.875" style="2" customWidth="1"/>
    <col min="5" max="5" width="14.75390625" style="2" customWidth="1"/>
    <col min="6" max="6" width="13.25390625" style="2" customWidth="1"/>
    <col min="7" max="7" width="13.375" style="4" customWidth="1"/>
    <col min="8" max="8" width="16.625" style="4" customWidth="1"/>
    <col min="9" max="9" width="15.625" style="4" customWidth="1"/>
    <col min="10" max="10" width="10.625" style="4" customWidth="1"/>
    <col min="11" max="197" width="7.875" style="4" customWidth="1"/>
    <col min="198" max="206" width="7.875" style="2" customWidth="1"/>
    <col min="207" max="16384" width="7.875" style="4" customWidth="1"/>
  </cols>
  <sheetData>
    <row r="1" spans="5:6" ht="10.5">
      <c r="E1" s="3"/>
      <c r="F1" s="3"/>
    </row>
    <row r="3" spans="3:6" ht="52.5" customHeight="1">
      <c r="C3" s="5"/>
      <c r="D3" s="5"/>
      <c r="E3" s="6" t="s">
        <v>101</v>
      </c>
      <c r="F3" s="6"/>
    </row>
    <row r="4" spans="1:6" ht="15.75" customHeight="1">
      <c r="A4" s="7" t="s">
        <v>102</v>
      </c>
      <c r="B4" s="7"/>
      <c r="C4" s="7"/>
      <c r="D4" s="7"/>
      <c r="E4" s="7"/>
      <c r="F4" s="7"/>
    </row>
    <row r="5" spans="1:6" ht="22.5" customHeight="1">
      <c r="A5" s="7" t="s">
        <v>103</v>
      </c>
      <c r="B5" s="7"/>
      <c r="C5" s="7"/>
      <c r="D5" s="7"/>
      <c r="E5" s="7"/>
      <c r="F5" s="7"/>
    </row>
    <row r="6" spans="2:6" ht="18.75" customHeight="1">
      <c r="B6" s="1"/>
      <c r="C6" s="1"/>
      <c r="D6" s="1"/>
      <c r="E6" s="1"/>
      <c r="F6" s="1" t="s">
        <v>25</v>
      </c>
    </row>
    <row r="7" spans="1:6" ht="25.5" customHeight="1">
      <c r="A7" s="8" t="s">
        <v>0</v>
      </c>
      <c r="B7" s="8" t="s">
        <v>1</v>
      </c>
      <c r="C7" s="8" t="s">
        <v>57</v>
      </c>
      <c r="D7" s="8" t="s">
        <v>3</v>
      </c>
      <c r="E7" s="8" t="s">
        <v>4</v>
      </c>
      <c r="F7" s="8"/>
    </row>
    <row r="8" spans="1:6" ht="42.75" customHeight="1">
      <c r="A8" s="8"/>
      <c r="B8" s="8"/>
      <c r="C8" s="8"/>
      <c r="D8" s="8"/>
      <c r="E8" s="9" t="s">
        <v>2</v>
      </c>
      <c r="F8" s="9" t="s">
        <v>58</v>
      </c>
    </row>
    <row r="9" spans="1:206" s="13" customFormat="1" ht="26.25" customHeight="1" hidden="1">
      <c r="A9" s="9">
        <v>10000000</v>
      </c>
      <c r="B9" s="10" t="s">
        <v>5</v>
      </c>
      <c r="C9" s="11">
        <f>D9+E9</f>
        <v>14733800</v>
      </c>
      <c r="D9" s="12">
        <f>D10</f>
        <v>14733800</v>
      </c>
      <c r="E9" s="12">
        <f>E10</f>
        <v>0</v>
      </c>
      <c r="F9" s="12">
        <f>F10</f>
        <v>0</v>
      </c>
      <c r="GP9" s="5"/>
      <c r="GQ9" s="5"/>
      <c r="GR9" s="5"/>
      <c r="GS9" s="5"/>
      <c r="GT9" s="5"/>
      <c r="GU9" s="5"/>
      <c r="GV9" s="5"/>
      <c r="GW9" s="5"/>
      <c r="GX9" s="5"/>
    </row>
    <row r="10" spans="1:206" s="14" customFormat="1" ht="36" customHeight="1" hidden="1">
      <c r="A10" s="9">
        <v>11000000</v>
      </c>
      <c r="B10" s="10" t="s">
        <v>26</v>
      </c>
      <c r="C10" s="11">
        <f>D10+E10</f>
        <v>14733800</v>
      </c>
      <c r="D10" s="12">
        <f>D11+D15</f>
        <v>14733800</v>
      </c>
      <c r="E10" s="12">
        <f>E11+E15</f>
        <v>0</v>
      </c>
      <c r="F10" s="12">
        <f>F11+F15</f>
        <v>0</v>
      </c>
      <c r="GP10" s="15"/>
      <c r="GQ10" s="15"/>
      <c r="GR10" s="15"/>
      <c r="GS10" s="15"/>
      <c r="GT10" s="15"/>
      <c r="GU10" s="15"/>
      <c r="GV10" s="15"/>
      <c r="GW10" s="15"/>
      <c r="GX10" s="15"/>
    </row>
    <row r="11" spans="1:206" s="14" customFormat="1" ht="25.5" customHeight="1" hidden="1">
      <c r="A11" s="9">
        <v>11010000</v>
      </c>
      <c r="B11" s="10" t="s">
        <v>10</v>
      </c>
      <c r="C11" s="11">
        <f aca="true" t="shared" si="0" ref="C11:C150">D11+E11</f>
        <v>14733800</v>
      </c>
      <c r="D11" s="12">
        <f>D12+D13+D14</f>
        <v>14733800</v>
      </c>
      <c r="E11" s="12">
        <f>E12+E13+E14</f>
        <v>0</v>
      </c>
      <c r="F11" s="12">
        <f>F12+F13+F14</f>
        <v>0</v>
      </c>
      <c r="GP11" s="15"/>
      <c r="GQ11" s="15"/>
      <c r="GR11" s="15"/>
      <c r="GS11" s="15"/>
      <c r="GT11" s="15"/>
      <c r="GU11" s="15"/>
      <c r="GV11" s="15"/>
      <c r="GW11" s="15"/>
      <c r="GX11" s="15"/>
    </row>
    <row r="12" spans="1:206" s="14" customFormat="1" ht="57.75" customHeight="1" hidden="1">
      <c r="A12" s="16">
        <v>11010100</v>
      </c>
      <c r="B12" s="17" t="s">
        <v>11</v>
      </c>
      <c r="C12" s="18">
        <f t="shared" si="0"/>
        <v>12123800</v>
      </c>
      <c r="D12" s="19">
        <f>14510000-5000+2500-3000-700-2380000</f>
        <v>12123800</v>
      </c>
      <c r="E12" s="19"/>
      <c r="F12" s="19"/>
      <c r="GP12" s="15"/>
      <c r="GQ12" s="15"/>
      <c r="GR12" s="15"/>
      <c r="GS12" s="15"/>
      <c r="GT12" s="15"/>
      <c r="GU12" s="15"/>
      <c r="GV12" s="15"/>
      <c r="GW12" s="15"/>
      <c r="GX12" s="15"/>
    </row>
    <row r="13" spans="1:206" s="14" customFormat="1" ht="46.5" customHeight="1" hidden="1">
      <c r="A13" s="16">
        <v>11010400</v>
      </c>
      <c r="B13" s="17" t="s">
        <v>12</v>
      </c>
      <c r="C13" s="18">
        <f t="shared" si="0"/>
        <v>2355000</v>
      </c>
      <c r="D13" s="19">
        <f>3500000-1145000</f>
        <v>2355000</v>
      </c>
      <c r="E13" s="19"/>
      <c r="F13" s="19"/>
      <c r="GP13" s="15"/>
      <c r="GQ13" s="15"/>
      <c r="GR13" s="15"/>
      <c r="GS13" s="15"/>
      <c r="GT13" s="15"/>
      <c r="GU13" s="15"/>
      <c r="GV13" s="15"/>
      <c r="GW13" s="15"/>
      <c r="GX13" s="15"/>
    </row>
    <row r="14" spans="1:206" s="14" customFormat="1" ht="49.5" customHeight="1" hidden="1">
      <c r="A14" s="16">
        <v>11010500</v>
      </c>
      <c r="B14" s="17" t="s">
        <v>13</v>
      </c>
      <c r="C14" s="18">
        <f t="shared" si="0"/>
        <v>255000</v>
      </c>
      <c r="D14" s="19">
        <f>300000-45000</f>
        <v>255000</v>
      </c>
      <c r="E14" s="19"/>
      <c r="F14" s="19"/>
      <c r="GP14" s="15"/>
      <c r="GQ14" s="15"/>
      <c r="GR14" s="15"/>
      <c r="GS14" s="15"/>
      <c r="GT14" s="15"/>
      <c r="GU14" s="15"/>
      <c r="GV14" s="15"/>
      <c r="GW14" s="15"/>
      <c r="GX14" s="15"/>
    </row>
    <row r="15" spans="1:6" s="15" customFormat="1" ht="20.25" customHeight="1" hidden="1">
      <c r="A15" s="9">
        <v>11020000</v>
      </c>
      <c r="B15" s="10" t="s">
        <v>6</v>
      </c>
      <c r="C15" s="11">
        <f t="shared" si="0"/>
        <v>0</v>
      </c>
      <c r="D15" s="20">
        <f>D16</f>
        <v>0</v>
      </c>
      <c r="E15" s="20">
        <f>E16</f>
        <v>0</v>
      </c>
      <c r="F15" s="20">
        <f>F16</f>
        <v>0</v>
      </c>
    </row>
    <row r="16" spans="1:206" s="14" customFormat="1" ht="31.5" customHeight="1" hidden="1">
      <c r="A16" s="16">
        <v>11020200</v>
      </c>
      <c r="B16" s="17" t="s">
        <v>14</v>
      </c>
      <c r="C16" s="18">
        <f t="shared" si="0"/>
        <v>0</v>
      </c>
      <c r="D16" s="19">
        <f>200-200</f>
        <v>0</v>
      </c>
      <c r="E16" s="19"/>
      <c r="F16" s="19"/>
      <c r="GP16" s="15"/>
      <c r="GQ16" s="15"/>
      <c r="GR16" s="15"/>
      <c r="GS16" s="15"/>
      <c r="GT16" s="15"/>
      <c r="GU16" s="15"/>
      <c r="GV16" s="15"/>
      <c r="GW16" s="15"/>
      <c r="GX16" s="15"/>
    </row>
    <row r="17" spans="1:206" s="14" customFormat="1" ht="20.25" customHeight="1" hidden="1">
      <c r="A17" s="9">
        <v>20000000</v>
      </c>
      <c r="B17" s="10" t="s">
        <v>15</v>
      </c>
      <c r="C17" s="11">
        <f t="shared" si="0"/>
        <v>1970429</v>
      </c>
      <c r="D17" s="12">
        <f>D32+D29+D21+D18</f>
        <v>265500</v>
      </c>
      <c r="E17" s="12">
        <f>E32+E29+E21+E18</f>
        <v>1704929</v>
      </c>
      <c r="F17" s="12">
        <f>F32+F29+F21+F18</f>
        <v>0</v>
      </c>
      <c r="GP17" s="15"/>
      <c r="GQ17" s="15"/>
      <c r="GR17" s="15"/>
      <c r="GS17" s="15"/>
      <c r="GT17" s="15"/>
      <c r="GU17" s="15"/>
      <c r="GV17" s="15"/>
      <c r="GW17" s="15"/>
      <c r="GX17" s="15"/>
    </row>
    <row r="18" spans="1:206" s="14" customFormat="1" ht="30.75" customHeight="1" hidden="1">
      <c r="A18" s="21">
        <v>21000000</v>
      </c>
      <c r="B18" s="10" t="s">
        <v>55</v>
      </c>
      <c r="C18" s="11">
        <f t="shared" si="0"/>
        <v>0</v>
      </c>
      <c r="D18" s="12">
        <f>D19</f>
        <v>0</v>
      </c>
      <c r="E18" s="12"/>
      <c r="F18" s="12"/>
      <c r="GP18" s="15"/>
      <c r="GQ18" s="15"/>
      <c r="GR18" s="15"/>
      <c r="GS18" s="15"/>
      <c r="GT18" s="15"/>
      <c r="GU18" s="15"/>
      <c r="GV18" s="15"/>
      <c r="GW18" s="15"/>
      <c r="GX18" s="15"/>
    </row>
    <row r="19" spans="1:206" s="14" customFormat="1" ht="30.75" customHeight="1" hidden="1">
      <c r="A19" s="21">
        <v>21080000</v>
      </c>
      <c r="B19" s="22" t="s">
        <v>53</v>
      </c>
      <c r="C19" s="11">
        <f t="shared" si="0"/>
        <v>0</v>
      </c>
      <c r="D19" s="12">
        <f>D20</f>
        <v>0</v>
      </c>
      <c r="E19" s="12"/>
      <c r="F19" s="12"/>
      <c r="GP19" s="15"/>
      <c r="GQ19" s="15"/>
      <c r="GR19" s="15"/>
      <c r="GS19" s="15"/>
      <c r="GT19" s="15"/>
      <c r="GU19" s="15"/>
      <c r="GV19" s="15"/>
      <c r="GW19" s="15"/>
      <c r="GX19" s="15"/>
    </row>
    <row r="20" spans="1:206" s="14" customFormat="1" ht="20.25" customHeight="1" hidden="1">
      <c r="A20" s="16">
        <v>21081100</v>
      </c>
      <c r="B20" s="17" t="s">
        <v>54</v>
      </c>
      <c r="C20" s="18">
        <f t="shared" si="0"/>
        <v>0</v>
      </c>
      <c r="D20" s="19"/>
      <c r="E20" s="12"/>
      <c r="F20" s="12"/>
      <c r="GP20" s="15"/>
      <c r="GQ20" s="15"/>
      <c r="GR20" s="15"/>
      <c r="GS20" s="15"/>
      <c r="GT20" s="15"/>
      <c r="GU20" s="15"/>
      <c r="GV20" s="15"/>
      <c r="GW20" s="15"/>
      <c r="GX20" s="15"/>
    </row>
    <row r="21" spans="1:206" s="14" customFormat="1" ht="30.75" customHeight="1" hidden="1">
      <c r="A21" s="9">
        <v>22000000</v>
      </c>
      <c r="B21" s="10" t="s">
        <v>30</v>
      </c>
      <c r="C21" s="11">
        <f t="shared" si="0"/>
        <v>265500</v>
      </c>
      <c r="D21" s="12">
        <f>D22+D27</f>
        <v>265500</v>
      </c>
      <c r="E21" s="12">
        <f>E22+E27</f>
        <v>0</v>
      </c>
      <c r="F21" s="12">
        <f>F22+F27</f>
        <v>0</v>
      </c>
      <c r="GP21" s="15"/>
      <c r="GQ21" s="15"/>
      <c r="GR21" s="15"/>
      <c r="GS21" s="15"/>
      <c r="GT21" s="15"/>
      <c r="GU21" s="15"/>
      <c r="GV21" s="15"/>
      <c r="GW21" s="15"/>
      <c r="GX21" s="15"/>
    </row>
    <row r="22" spans="1:206" s="14" customFormat="1" ht="24.75" customHeight="1" hidden="1">
      <c r="A22" s="9">
        <v>22010000</v>
      </c>
      <c r="B22" s="10" t="s">
        <v>31</v>
      </c>
      <c r="C22" s="11">
        <f>D22+E22</f>
        <v>263000</v>
      </c>
      <c r="D22" s="11">
        <f>SUM(D23:D26)</f>
        <v>263000</v>
      </c>
      <c r="E22" s="11">
        <f>SUM(E23:E26)</f>
        <v>0</v>
      </c>
      <c r="F22" s="11">
        <f>SUM(F23:F26)</f>
        <v>0</v>
      </c>
      <c r="GP22" s="15"/>
      <c r="GQ22" s="15"/>
      <c r="GR22" s="15"/>
      <c r="GS22" s="15"/>
      <c r="GT22" s="15"/>
      <c r="GU22" s="15"/>
      <c r="GV22" s="15"/>
      <c r="GW22" s="15"/>
      <c r="GX22" s="15"/>
    </row>
    <row r="23" spans="1:206" s="14" customFormat="1" ht="55.5" customHeight="1" hidden="1">
      <c r="A23" s="16">
        <v>22010300</v>
      </c>
      <c r="B23" s="17" t="s">
        <v>32</v>
      </c>
      <c r="C23" s="18">
        <f t="shared" si="0"/>
        <v>45000</v>
      </c>
      <c r="D23" s="19">
        <v>45000</v>
      </c>
      <c r="E23" s="12"/>
      <c r="F23" s="12"/>
      <c r="GP23" s="15"/>
      <c r="GQ23" s="15"/>
      <c r="GR23" s="15"/>
      <c r="GS23" s="15"/>
      <c r="GT23" s="15"/>
      <c r="GU23" s="15"/>
      <c r="GV23" s="15"/>
      <c r="GW23" s="15"/>
      <c r="GX23" s="15"/>
    </row>
    <row r="24" spans="1:206" s="14" customFormat="1" ht="33" customHeight="1" hidden="1">
      <c r="A24" s="16">
        <v>22012500</v>
      </c>
      <c r="B24" s="17" t="s">
        <v>86</v>
      </c>
      <c r="C24" s="18">
        <f>D24+E24</f>
        <v>70000</v>
      </c>
      <c r="D24" s="19">
        <v>70000</v>
      </c>
      <c r="E24" s="12"/>
      <c r="F24" s="12"/>
      <c r="GP24" s="15"/>
      <c r="GQ24" s="15"/>
      <c r="GR24" s="15"/>
      <c r="GS24" s="15"/>
      <c r="GT24" s="15"/>
      <c r="GU24" s="15"/>
      <c r="GV24" s="15"/>
      <c r="GW24" s="15"/>
      <c r="GX24" s="15"/>
    </row>
    <row r="25" spans="1:206" s="14" customFormat="1" ht="42" customHeight="1" hidden="1">
      <c r="A25" s="16">
        <v>22012600</v>
      </c>
      <c r="B25" s="17" t="s">
        <v>33</v>
      </c>
      <c r="C25" s="18">
        <f t="shared" si="0"/>
        <v>148000</v>
      </c>
      <c r="D25" s="19">
        <v>148000</v>
      </c>
      <c r="E25" s="12"/>
      <c r="F25" s="12"/>
      <c r="GP25" s="15"/>
      <c r="GQ25" s="15"/>
      <c r="GR25" s="15"/>
      <c r="GS25" s="15"/>
      <c r="GT25" s="15"/>
      <c r="GU25" s="15"/>
      <c r="GV25" s="15"/>
      <c r="GW25" s="15"/>
      <c r="GX25" s="15"/>
    </row>
    <row r="26" spans="1:206" s="14" customFormat="1" ht="79.5" customHeight="1" hidden="1">
      <c r="A26" s="16">
        <v>22012900</v>
      </c>
      <c r="B26" s="17" t="s">
        <v>56</v>
      </c>
      <c r="C26" s="18">
        <f t="shared" si="0"/>
        <v>0</v>
      </c>
      <c r="D26" s="19"/>
      <c r="E26" s="12"/>
      <c r="F26" s="12"/>
      <c r="GP26" s="15"/>
      <c r="GQ26" s="15"/>
      <c r="GR26" s="15"/>
      <c r="GS26" s="15"/>
      <c r="GT26" s="15"/>
      <c r="GU26" s="15"/>
      <c r="GV26" s="15"/>
      <c r="GW26" s="15"/>
      <c r="GX26" s="15"/>
    </row>
    <row r="27" spans="1:206" s="14" customFormat="1" ht="48" customHeight="1" hidden="1">
      <c r="A27" s="9">
        <v>22080000</v>
      </c>
      <c r="B27" s="10" t="s">
        <v>34</v>
      </c>
      <c r="C27" s="11">
        <f t="shared" si="0"/>
        <v>2500</v>
      </c>
      <c r="D27" s="12">
        <f>D28</f>
        <v>2500</v>
      </c>
      <c r="E27" s="12">
        <f>E28</f>
        <v>0</v>
      </c>
      <c r="F27" s="12">
        <f>F28</f>
        <v>0</v>
      </c>
      <c r="GP27" s="15"/>
      <c r="GQ27" s="15"/>
      <c r="GR27" s="15"/>
      <c r="GS27" s="15"/>
      <c r="GT27" s="15"/>
      <c r="GU27" s="15"/>
      <c r="GV27" s="15"/>
      <c r="GW27" s="15"/>
      <c r="GX27" s="15"/>
    </row>
    <row r="28" spans="1:206" s="14" customFormat="1" ht="51.75" customHeight="1" hidden="1">
      <c r="A28" s="16">
        <v>22080400</v>
      </c>
      <c r="B28" s="17" t="s">
        <v>35</v>
      </c>
      <c r="C28" s="18">
        <f t="shared" si="0"/>
        <v>2500</v>
      </c>
      <c r="D28" s="19">
        <v>2500</v>
      </c>
      <c r="E28" s="12"/>
      <c r="F28" s="12"/>
      <c r="GP28" s="15"/>
      <c r="GQ28" s="15"/>
      <c r="GR28" s="15"/>
      <c r="GS28" s="15"/>
      <c r="GT28" s="15"/>
      <c r="GU28" s="15"/>
      <c r="GV28" s="15"/>
      <c r="GW28" s="15"/>
      <c r="GX28" s="15"/>
    </row>
    <row r="29" spans="1:206" s="14" customFormat="1" ht="20.25" customHeight="1" hidden="1">
      <c r="A29" s="9">
        <v>24000000</v>
      </c>
      <c r="B29" s="10" t="s">
        <v>28</v>
      </c>
      <c r="C29" s="11">
        <f t="shared" si="0"/>
        <v>0</v>
      </c>
      <c r="D29" s="12">
        <f>D30</f>
        <v>0</v>
      </c>
      <c r="E29" s="12"/>
      <c r="F29" s="12"/>
      <c r="GP29" s="15"/>
      <c r="GQ29" s="15"/>
      <c r="GR29" s="15"/>
      <c r="GS29" s="15"/>
      <c r="GT29" s="15"/>
      <c r="GU29" s="15"/>
      <c r="GV29" s="15"/>
      <c r="GW29" s="15"/>
      <c r="GX29" s="15"/>
    </row>
    <row r="30" spans="1:206" s="14" customFormat="1" ht="20.25" customHeight="1" hidden="1">
      <c r="A30" s="9">
        <v>24060000</v>
      </c>
      <c r="B30" s="10" t="s">
        <v>29</v>
      </c>
      <c r="C30" s="11">
        <f t="shared" si="0"/>
        <v>0</v>
      </c>
      <c r="D30" s="12">
        <f>D31</f>
        <v>0</v>
      </c>
      <c r="E30" s="12"/>
      <c r="F30" s="12"/>
      <c r="GP30" s="15"/>
      <c r="GQ30" s="15"/>
      <c r="GR30" s="15"/>
      <c r="GS30" s="15"/>
      <c r="GT30" s="15"/>
      <c r="GU30" s="15"/>
      <c r="GV30" s="15"/>
      <c r="GW30" s="15"/>
      <c r="GX30" s="15"/>
    </row>
    <row r="31" spans="1:206" s="14" customFormat="1" ht="20.25" customHeight="1" hidden="1">
      <c r="A31" s="16">
        <v>24060300</v>
      </c>
      <c r="B31" s="17" t="s">
        <v>29</v>
      </c>
      <c r="C31" s="18">
        <f t="shared" si="0"/>
        <v>0</v>
      </c>
      <c r="D31" s="19"/>
      <c r="E31" s="12"/>
      <c r="F31" s="12"/>
      <c r="GP31" s="15"/>
      <c r="GQ31" s="15"/>
      <c r="GR31" s="15"/>
      <c r="GS31" s="15"/>
      <c r="GT31" s="15"/>
      <c r="GU31" s="15"/>
      <c r="GV31" s="15"/>
      <c r="GW31" s="15"/>
      <c r="GX31" s="15"/>
    </row>
    <row r="32" spans="1:206" s="14" customFormat="1" ht="29.25" customHeight="1" hidden="1">
      <c r="A32" s="9">
        <v>25000000</v>
      </c>
      <c r="B32" s="10" t="s">
        <v>16</v>
      </c>
      <c r="C32" s="11">
        <f t="shared" si="0"/>
        <v>1704929</v>
      </c>
      <c r="D32" s="12">
        <f>D33+D38</f>
        <v>0</v>
      </c>
      <c r="E32" s="12">
        <f>E33+E38</f>
        <v>1704929</v>
      </c>
      <c r="F32" s="12">
        <f>F33+F38</f>
        <v>0</v>
      </c>
      <c r="GP32" s="15"/>
      <c r="GQ32" s="15"/>
      <c r="GR32" s="15"/>
      <c r="GS32" s="15"/>
      <c r="GT32" s="15"/>
      <c r="GU32" s="15"/>
      <c r="GV32" s="15"/>
      <c r="GW32" s="15"/>
      <c r="GX32" s="15"/>
    </row>
    <row r="33" spans="1:206" s="14" customFormat="1" ht="32.25" customHeight="1" hidden="1">
      <c r="A33" s="9">
        <v>25010000</v>
      </c>
      <c r="B33" s="10" t="s">
        <v>17</v>
      </c>
      <c r="C33" s="11">
        <f t="shared" si="0"/>
        <v>1704929</v>
      </c>
      <c r="D33" s="12">
        <f>D34+D35+D36+D37</f>
        <v>0</v>
      </c>
      <c r="E33" s="12">
        <f>E34+E35+E36+E37</f>
        <v>1704929</v>
      </c>
      <c r="F33" s="12">
        <f>F34+F35+F36+F37</f>
        <v>0</v>
      </c>
      <c r="GP33" s="15"/>
      <c r="GQ33" s="15"/>
      <c r="GR33" s="15"/>
      <c r="GS33" s="15"/>
      <c r="GT33" s="15"/>
      <c r="GU33" s="15"/>
      <c r="GV33" s="15"/>
      <c r="GW33" s="15"/>
      <c r="GX33" s="15"/>
    </row>
    <row r="34" spans="1:206" s="14" customFormat="1" ht="43.5" customHeight="1" hidden="1">
      <c r="A34" s="23">
        <v>25010100</v>
      </c>
      <c r="B34" s="17" t="s">
        <v>18</v>
      </c>
      <c r="C34" s="18">
        <f t="shared" si="0"/>
        <v>748325</v>
      </c>
      <c r="D34" s="19"/>
      <c r="E34" s="19">
        <v>748325</v>
      </c>
      <c r="F34" s="19"/>
      <c r="GP34" s="15"/>
      <c r="GQ34" s="15"/>
      <c r="GR34" s="15"/>
      <c r="GS34" s="15"/>
      <c r="GT34" s="15"/>
      <c r="GU34" s="15"/>
      <c r="GV34" s="15"/>
      <c r="GW34" s="15"/>
      <c r="GX34" s="15"/>
    </row>
    <row r="35" spans="1:206" s="14" customFormat="1" ht="41.25" customHeight="1" hidden="1">
      <c r="A35" s="23">
        <v>25010200</v>
      </c>
      <c r="B35" s="17" t="s">
        <v>19</v>
      </c>
      <c r="C35" s="18">
        <f t="shared" si="0"/>
        <v>357000</v>
      </c>
      <c r="D35" s="19"/>
      <c r="E35" s="19">
        <v>357000</v>
      </c>
      <c r="F35" s="19"/>
      <c r="GP35" s="15"/>
      <c r="GQ35" s="15"/>
      <c r="GR35" s="15"/>
      <c r="GS35" s="15"/>
      <c r="GT35" s="15"/>
      <c r="GU35" s="15"/>
      <c r="GV35" s="15"/>
      <c r="GW35" s="15"/>
      <c r="GX35" s="15"/>
    </row>
    <row r="36" spans="1:206" s="14" customFormat="1" ht="28.5" customHeight="1" hidden="1">
      <c r="A36" s="23">
        <v>25010300</v>
      </c>
      <c r="B36" s="17" t="s">
        <v>27</v>
      </c>
      <c r="C36" s="18">
        <f t="shared" si="0"/>
        <v>599604</v>
      </c>
      <c r="D36" s="19"/>
      <c r="E36" s="19">
        <v>599604</v>
      </c>
      <c r="F36" s="19"/>
      <c r="GP36" s="15"/>
      <c r="GQ36" s="15"/>
      <c r="GR36" s="15"/>
      <c r="GS36" s="15"/>
      <c r="GT36" s="15"/>
      <c r="GU36" s="15"/>
      <c r="GV36" s="15"/>
      <c r="GW36" s="15"/>
      <c r="GX36" s="15"/>
    </row>
    <row r="37" spans="1:206" s="14" customFormat="1" ht="36.75" customHeight="1" hidden="1">
      <c r="A37" s="23">
        <v>25010400</v>
      </c>
      <c r="B37" s="17" t="s">
        <v>20</v>
      </c>
      <c r="C37" s="18">
        <f t="shared" si="0"/>
        <v>0</v>
      </c>
      <c r="D37" s="19"/>
      <c r="E37" s="19"/>
      <c r="F37" s="19"/>
      <c r="GP37" s="15"/>
      <c r="GQ37" s="15"/>
      <c r="GR37" s="15"/>
      <c r="GS37" s="15"/>
      <c r="GT37" s="15"/>
      <c r="GU37" s="15"/>
      <c r="GV37" s="15"/>
      <c r="GW37" s="15"/>
      <c r="GX37" s="15"/>
    </row>
    <row r="38" spans="1:206" s="14" customFormat="1" ht="38.25" customHeight="1" hidden="1">
      <c r="A38" s="24">
        <v>25020000</v>
      </c>
      <c r="B38" s="10" t="s">
        <v>59</v>
      </c>
      <c r="C38" s="11">
        <f aca="true" t="shared" si="1" ref="C38:C45">D38+E38</f>
        <v>0</v>
      </c>
      <c r="D38" s="12">
        <f>D39</f>
        <v>0</v>
      </c>
      <c r="E38" s="12">
        <f>E39</f>
        <v>0</v>
      </c>
      <c r="F38" s="12">
        <f>F39</f>
        <v>0</v>
      </c>
      <c r="GP38" s="15"/>
      <c r="GQ38" s="15"/>
      <c r="GR38" s="15"/>
      <c r="GS38" s="15"/>
      <c r="GT38" s="15"/>
      <c r="GU38" s="15"/>
      <c r="GV38" s="15"/>
      <c r="GW38" s="15"/>
      <c r="GX38" s="15"/>
    </row>
    <row r="39" spans="1:206" s="14" customFormat="1" ht="78" customHeight="1" hidden="1">
      <c r="A39" s="23">
        <v>25020200</v>
      </c>
      <c r="B39" s="17" t="s">
        <v>60</v>
      </c>
      <c r="C39" s="18">
        <f t="shared" si="1"/>
        <v>0</v>
      </c>
      <c r="D39" s="19"/>
      <c r="E39" s="19"/>
      <c r="F39" s="19"/>
      <c r="GP39" s="15"/>
      <c r="GQ39" s="15"/>
      <c r="GR39" s="15"/>
      <c r="GS39" s="15"/>
      <c r="GT39" s="15"/>
      <c r="GU39" s="15"/>
      <c r="GV39" s="15"/>
      <c r="GW39" s="15"/>
      <c r="GX39" s="15"/>
    </row>
    <row r="40" spans="1:206" s="14" customFormat="1" ht="28.5" customHeight="1" hidden="1">
      <c r="A40" s="8" t="s">
        <v>24</v>
      </c>
      <c r="B40" s="8"/>
      <c r="C40" s="11">
        <f t="shared" si="1"/>
        <v>16704229</v>
      </c>
      <c r="D40" s="12">
        <f>D9+D17</f>
        <v>14999300</v>
      </c>
      <c r="E40" s="12">
        <f>E9+E17</f>
        <v>1704929</v>
      </c>
      <c r="F40" s="12">
        <f>F9+F17</f>
        <v>0</v>
      </c>
      <c r="J40" s="25"/>
      <c r="GP40" s="15"/>
      <c r="GQ40" s="15"/>
      <c r="GR40" s="15"/>
      <c r="GS40" s="15"/>
      <c r="GT40" s="15"/>
      <c r="GU40" s="15"/>
      <c r="GV40" s="15"/>
      <c r="GW40" s="15"/>
      <c r="GX40" s="15"/>
    </row>
    <row r="41" spans="1:206" s="14" customFormat="1" ht="30" customHeight="1">
      <c r="A41" s="9">
        <v>40000000</v>
      </c>
      <c r="B41" s="10" t="s">
        <v>7</v>
      </c>
      <c r="C41" s="11">
        <f t="shared" si="1"/>
        <v>172893879.24</v>
      </c>
      <c r="D41" s="12">
        <f>D42</f>
        <v>170575283.24</v>
      </c>
      <c r="E41" s="12">
        <f>E42</f>
        <v>2318596</v>
      </c>
      <c r="F41" s="12">
        <f>F42</f>
        <v>2318596</v>
      </c>
      <c r="GP41" s="15"/>
      <c r="GQ41" s="15"/>
      <c r="GR41" s="15"/>
      <c r="GS41" s="15"/>
      <c r="GT41" s="15"/>
      <c r="GU41" s="15"/>
      <c r="GV41" s="15"/>
      <c r="GW41" s="15"/>
      <c r="GX41" s="15"/>
    </row>
    <row r="42" spans="1:206" s="14" customFormat="1" ht="26.25" customHeight="1">
      <c r="A42" s="9">
        <v>41000000</v>
      </c>
      <c r="B42" s="24" t="s">
        <v>8</v>
      </c>
      <c r="C42" s="11">
        <f t="shared" si="1"/>
        <v>172893879.24</v>
      </c>
      <c r="D42" s="11">
        <f>D43+D45+D53+D50</f>
        <v>170575283.24</v>
      </c>
      <c r="E42" s="11">
        <f>E43+E45+E53+E50</f>
        <v>2318596</v>
      </c>
      <c r="F42" s="11">
        <f>F43+F45+F53+F50</f>
        <v>2318596</v>
      </c>
      <c r="GP42" s="15"/>
      <c r="GQ42" s="15"/>
      <c r="GR42" s="15"/>
      <c r="GS42" s="15"/>
      <c r="GT42" s="15"/>
      <c r="GU42" s="15"/>
      <c r="GV42" s="15"/>
      <c r="GW42" s="15"/>
      <c r="GX42" s="15"/>
    </row>
    <row r="43" spans="1:206" s="14" customFormat="1" ht="26.25" customHeight="1" hidden="1">
      <c r="A43" s="9">
        <v>41020000</v>
      </c>
      <c r="B43" s="24" t="s">
        <v>38</v>
      </c>
      <c r="C43" s="11">
        <f t="shared" si="1"/>
        <v>10791400</v>
      </c>
      <c r="D43" s="11">
        <f>D44</f>
        <v>10791400</v>
      </c>
      <c r="E43" s="11">
        <f>E44</f>
        <v>0</v>
      </c>
      <c r="F43" s="11">
        <f>F44</f>
        <v>0</v>
      </c>
      <c r="GP43" s="15"/>
      <c r="GQ43" s="15"/>
      <c r="GR43" s="15"/>
      <c r="GS43" s="15"/>
      <c r="GT43" s="15"/>
      <c r="GU43" s="15"/>
      <c r="GV43" s="15"/>
      <c r="GW43" s="15"/>
      <c r="GX43" s="15"/>
    </row>
    <row r="44" spans="1:206" s="14" customFormat="1" ht="24.75" customHeight="1" hidden="1">
      <c r="A44" s="16">
        <v>41020100</v>
      </c>
      <c r="B44" s="23" t="s">
        <v>21</v>
      </c>
      <c r="C44" s="18">
        <f t="shared" si="1"/>
        <v>10791400</v>
      </c>
      <c r="D44" s="18">
        <f>13215000-2423600</f>
        <v>10791400</v>
      </c>
      <c r="E44" s="18"/>
      <c r="F44" s="18"/>
      <c r="GP44" s="15"/>
      <c r="GQ44" s="15"/>
      <c r="GR44" s="15"/>
      <c r="GS44" s="15"/>
      <c r="GT44" s="15"/>
      <c r="GU44" s="15"/>
      <c r="GV44" s="15"/>
      <c r="GW44" s="15"/>
      <c r="GX44" s="15"/>
    </row>
    <row r="45" spans="1:206" s="14" customFormat="1" ht="33" customHeight="1" hidden="1">
      <c r="A45" s="9">
        <v>41030000</v>
      </c>
      <c r="B45" s="10" t="s">
        <v>39</v>
      </c>
      <c r="C45" s="11">
        <f t="shared" si="1"/>
        <v>38121300</v>
      </c>
      <c r="D45" s="12">
        <f>D46+D47+D49+D48</f>
        <v>38121300</v>
      </c>
      <c r="E45" s="12">
        <f>E46+E47+E49+E48</f>
        <v>0</v>
      </c>
      <c r="F45" s="12">
        <f>F46+F47+F49+F48</f>
        <v>0</v>
      </c>
      <c r="GP45" s="15"/>
      <c r="GQ45" s="15"/>
      <c r="GR45" s="15"/>
      <c r="GS45" s="15"/>
      <c r="GT45" s="15"/>
      <c r="GU45" s="15"/>
      <c r="GV45" s="15"/>
      <c r="GW45" s="15"/>
      <c r="GX45" s="15"/>
    </row>
    <row r="46" spans="1:206" s="14" customFormat="1" ht="38.25" customHeight="1" hidden="1">
      <c r="A46" s="16">
        <v>41033900</v>
      </c>
      <c r="B46" s="23" t="s">
        <v>22</v>
      </c>
      <c r="C46" s="18">
        <f t="shared" si="0"/>
        <v>24930200</v>
      </c>
      <c r="D46" s="19">
        <f>31683000-6752800</f>
        <v>24930200</v>
      </c>
      <c r="E46" s="19"/>
      <c r="F46" s="19"/>
      <c r="I46" s="25"/>
      <c r="GP46" s="15"/>
      <c r="GQ46" s="15"/>
      <c r="GR46" s="15"/>
      <c r="GS46" s="15"/>
      <c r="GT46" s="15"/>
      <c r="GU46" s="15"/>
      <c r="GV46" s="15"/>
      <c r="GW46" s="15"/>
      <c r="GX46" s="15"/>
    </row>
    <row r="47" spans="1:206" s="14" customFormat="1" ht="41.25" customHeight="1" hidden="1">
      <c r="A47" s="16">
        <v>41034200</v>
      </c>
      <c r="B47" s="23" t="s">
        <v>23</v>
      </c>
      <c r="C47" s="18">
        <f t="shared" si="0"/>
        <v>8865400</v>
      </c>
      <c r="D47" s="19">
        <f>11084500-2219100</f>
        <v>8865400</v>
      </c>
      <c r="E47" s="19"/>
      <c r="F47" s="19"/>
      <c r="GP47" s="15"/>
      <c r="GQ47" s="15"/>
      <c r="GR47" s="15"/>
      <c r="GS47" s="15"/>
      <c r="GT47" s="15"/>
      <c r="GU47" s="15"/>
      <c r="GV47" s="15"/>
      <c r="GW47" s="15"/>
      <c r="GX47" s="15"/>
    </row>
    <row r="48" spans="1:206" s="14" customFormat="1" ht="47.25" customHeight="1" hidden="1">
      <c r="A48" s="16">
        <v>41034500</v>
      </c>
      <c r="B48" s="23" t="s">
        <v>154</v>
      </c>
      <c r="C48" s="18">
        <f t="shared" si="0"/>
        <v>1420000</v>
      </c>
      <c r="D48" s="19">
        <v>1420000</v>
      </c>
      <c r="E48" s="19"/>
      <c r="F48" s="19"/>
      <c r="K48" s="26"/>
      <c r="GP48" s="15"/>
      <c r="GQ48" s="15"/>
      <c r="GR48" s="15"/>
      <c r="GS48" s="15"/>
      <c r="GT48" s="15"/>
      <c r="GU48" s="15"/>
      <c r="GV48" s="15"/>
      <c r="GW48" s="15"/>
      <c r="GX48" s="15"/>
    </row>
    <row r="49" spans="1:206" s="14" customFormat="1" ht="62.25" customHeight="1" hidden="1">
      <c r="A49" s="16">
        <v>41035100</v>
      </c>
      <c r="B49" s="23" t="s">
        <v>37</v>
      </c>
      <c r="C49" s="18">
        <f t="shared" si="0"/>
        <v>2905700</v>
      </c>
      <c r="D49" s="19">
        <v>2905700</v>
      </c>
      <c r="E49" s="19"/>
      <c r="F49" s="19"/>
      <c r="K49" s="26"/>
      <c r="GP49" s="15"/>
      <c r="GQ49" s="15"/>
      <c r="GR49" s="15"/>
      <c r="GS49" s="15"/>
      <c r="GT49" s="15"/>
      <c r="GU49" s="15"/>
      <c r="GV49" s="15"/>
      <c r="GW49" s="15"/>
      <c r="GX49" s="15"/>
    </row>
    <row r="50" spans="1:206" s="14" customFormat="1" ht="42.75" customHeight="1" hidden="1">
      <c r="A50" s="9">
        <v>41040000</v>
      </c>
      <c r="B50" s="24" t="s">
        <v>48</v>
      </c>
      <c r="C50" s="11">
        <f t="shared" si="0"/>
        <v>6695841</v>
      </c>
      <c r="D50" s="12">
        <f>D51+D52</f>
        <v>6695841</v>
      </c>
      <c r="E50" s="12">
        <f>E51+E52</f>
        <v>0</v>
      </c>
      <c r="F50" s="12">
        <f>F51+F52</f>
        <v>0</v>
      </c>
      <c r="H50" s="25"/>
      <c r="K50" s="26"/>
      <c r="GP50" s="15"/>
      <c r="GQ50" s="15"/>
      <c r="GR50" s="15"/>
      <c r="GS50" s="15"/>
      <c r="GT50" s="15"/>
      <c r="GU50" s="15"/>
      <c r="GV50" s="15"/>
      <c r="GW50" s="15"/>
      <c r="GX50" s="15"/>
    </row>
    <row r="51" spans="1:206" s="14" customFormat="1" ht="72" customHeight="1" hidden="1">
      <c r="A51" s="16">
        <v>41040200</v>
      </c>
      <c r="B51" s="23" t="s">
        <v>49</v>
      </c>
      <c r="C51" s="18">
        <f t="shared" si="0"/>
        <v>6195841</v>
      </c>
      <c r="D51" s="19">
        <f>2212940+3982901</f>
        <v>6195841</v>
      </c>
      <c r="E51" s="19"/>
      <c r="F51" s="19"/>
      <c r="H51" s="25"/>
      <c r="K51" s="26"/>
      <c r="GP51" s="15"/>
      <c r="GQ51" s="15"/>
      <c r="GR51" s="15"/>
      <c r="GS51" s="15"/>
      <c r="GT51" s="15"/>
      <c r="GU51" s="15"/>
      <c r="GV51" s="15"/>
      <c r="GW51" s="15"/>
      <c r="GX51" s="15"/>
    </row>
    <row r="52" spans="1:206" s="14" customFormat="1" ht="45.75" customHeight="1" hidden="1">
      <c r="A52" s="16">
        <v>41040400</v>
      </c>
      <c r="B52" s="23" t="s">
        <v>144</v>
      </c>
      <c r="C52" s="18">
        <f t="shared" si="0"/>
        <v>500000</v>
      </c>
      <c r="D52" s="19">
        <v>500000</v>
      </c>
      <c r="E52" s="19"/>
      <c r="F52" s="19"/>
      <c r="H52" s="25"/>
      <c r="K52" s="26"/>
      <c r="GP52" s="15"/>
      <c r="GQ52" s="15"/>
      <c r="GR52" s="15"/>
      <c r="GS52" s="15"/>
      <c r="GT52" s="15"/>
      <c r="GU52" s="15"/>
      <c r="GV52" s="15"/>
      <c r="GW52" s="15"/>
      <c r="GX52" s="15"/>
    </row>
    <row r="53" spans="1:206" s="14" customFormat="1" ht="36" customHeight="1">
      <c r="A53" s="9">
        <v>41050000</v>
      </c>
      <c r="B53" s="24" t="s">
        <v>40</v>
      </c>
      <c r="C53" s="11">
        <f t="shared" si="0"/>
        <v>117285338.24000001</v>
      </c>
      <c r="D53" s="12">
        <f>SUM(D54:D66)+D155+D154</f>
        <v>114966742.24000001</v>
      </c>
      <c r="E53" s="12">
        <f>SUM(E54:E66)+E155+E154</f>
        <v>2318596</v>
      </c>
      <c r="F53" s="12">
        <f>SUM(F54:F66)+F155+F154</f>
        <v>2318596</v>
      </c>
      <c r="GP53" s="15"/>
      <c r="GQ53" s="15"/>
      <c r="GR53" s="15"/>
      <c r="GS53" s="15"/>
      <c r="GT53" s="15"/>
      <c r="GU53" s="15"/>
      <c r="GV53" s="15"/>
      <c r="GW53" s="15"/>
      <c r="GX53" s="15"/>
    </row>
    <row r="54" spans="1:206" s="14" customFormat="1" ht="199.5" customHeight="1">
      <c r="A54" s="16">
        <v>41050100</v>
      </c>
      <c r="B54" s="23" t="s">
        <v>63</v>
      </c>
      <c r="C54" s="18">
        <f t="shared" si="0"/>
        <v>21231200</v>
      </c>
      <c r="D54" s="19">
        <f>33163200-10432000-1500000</f>
        <v>21231200</v>
      </c>
      <c r="E54" s="12"/>
      <c r="F54" s="12"/>
      <c r="GP54" s="15"/>
      <c r="GQ54" s="15"/>
      <c r="GR54" s="15"/>
      <c r="GS54" s="15"/>
      <c r="GT54" s="15"/>
      <c r="GU54" s="15"/>
      <c r="GV54" s="15"/>
      <c r="GW54" s="15"/>
      <c r="GX54" s="15"/>
    </row>
    <row r="55" spans="1:206" s="14" customFormat="1" ht="77.25" customHeight="1" hidden="1">
      <c r="A55" s="16">
        <v>41050200</v>
      </c>
      <c r="B55" s="23" t="s">
        <v>44</v>
      </c>
      <c r="C55" s="18">
        <f t="shared" si="0"/>
        <v>989200</v>
      </c>
      <c r="D55" s="19">
        <v>989200</v>
      </c>
      <c r="E55" s="12"/>
      <c r="F55" s="12"/>
      <c r="GP55" s="15"/>
      <c r="GQ55" s="15"/>
      <c r="GR55" s="15"/>
      <c r="GS55" s="15"/>
      <c r="GT55" s="15"/>
      <c r="GU55" s="15"/>
      <c r="GV55" s="15"/>
      <c r="GW55" s="15"/>
      <c r="GX55" s="15"/>
    </row>
    <row r="56" spans="1:206" s="14" customFormat="1" ht="210" customHeight="1" hidden="1">
      <c r="A56" s="16">
        <v>41050300</v>
      </c>
      <c r="B56" s="23" t="s">
        <v>45</v>
      </c>
      <c r="C56" s="18">
        <f t="shared" si="0"/>
        <v>58869900</v>
      </c>
      <c r="D56" s="19">
        <v>58869900</v>
      </c>
      <c r="E56" s="12"/>
      <c r="F56" s="12"/>
      <c r="GP56" s="15"/>
      <c r="GQ56" s="15"/>
      <c r="GR56" s="15"/>
      <c r="GS56" s="15"/>
      <c r="GT56" s="15"/>
      <c r="GU56" s="15"/>
      <c r="GV56" s="15"/>
      <c r="GW56" s="15"/>
      <c r="GX56" s="15"/>
    </row>
    <row r="57" spans="1:206" s="14" customFormat="1" ht="163.5" customHeight="1" hidden="1">
      <c r="A57" s="16">
        <v>41050700</v>
      </c>
      <c r="B57" s="23" t="s">
        <v>64</v>
      </c>
      <c r="C57" s="18">
        <f t="shared" si="0"/>
        <v>2451283</v>
      </c>
      <c r="D57" s="19">
        <v>2451283</v>
      </c>
      <c r="E57" s="12"/>
      <c r="F57" s="12"/>
      <c r="GP57" s="15"/>
      <c r="GQ57" s="15"/>
      <c r="GR57" s="15"/>
      <c r="GS57" s="15"/>
      <c r="GT57" s="15"/>
      <c r="GU57" s="15"/>
      <c r="GV57" s="15"/>
      <c r="GW57" s="15"/>
      <c r="GX57" s="15"/>
    </row>
    <row r="58" spans="1:206" s="14" customFormat="1" ht="56.25" customHeight="1" hidden="1">
      <c r="A58" s="16">
        <v>41051000</v>
      </c>
      <c r="B58" s="14" t="s">
        <v>61</v>
      </c>
      <c r="C58" s="18">
        <f t="shared" si="0"/>
        <v>1040757</v>
      </c>
      <c r="D58" s="19">
        <v>1040757</v>
      </c>
      <c r="E58" s="12"/>
      <c r="F58" s="12"/>
      <c r="GP58" s="15"/>
      <c r="GQ58" s="15"/>
      <c r="GR58" s="15"/>
      <c r="GS58" s="15"/>
      <c r="GT58" s="15"/>
      <c r="GU58" s="15"/>
      <c r="GV58" s="15"/>
      <c r="GW58" s="15"/>
      <c r="GX58" s="15"/>
    </row>
    <row r="59" spans="1:206" s="14" customFormat="1" ht="44.25" customHeight="1" hidden="1">
      <c r="A59" s="16">
        <v>41051100</v>
      </c>
      <c r="B59" s="23" t="s">
        <v>47</v>
      </c>
      <c r="C59" s="18">
        <f t="shared" si="0"/>
        <v>225938</v>
      </c>
      <c r="D59" s="19">
        <v>225938</v>
      </c>
      <c r="E59" s="19"/>
      <c r="F59" s="19"/>
      <c r="GP59" s="15"/>
      <c r="GQ59" s="15"/>
      <c r="GR59" s="15"/>
      <c r="GS59" s="15"/>
      <c r="GT59" s="15"/>
      <c r="GU59" s="15"/>
      <c r="GV59" s="15"/>
      <c r="GW59" s="15"/>
      <c r="GX59" s="15"/>
    </row>
    <row r="60" spans="1:206" s="14" customFormat="1" ht="52.5" customHeight="1" hidden="1">
      <c r="A60" s="16">
        <v>41051200</v>
      </c>
      <c r="B60" s="23" t="s">
        <v>50</v>
      </c>
      <c r="C60" s="18">
        <f t="shared" si="0"/>
        <v>156023</v>
      </c>
      <c r="D60" s="19">
        <f>77834+86512-8323</f>
        <v>156023</v>
      </c>
      <c r="E60" s="19"/>
      <c r="F60" s="19"/>
      <c r="GP60" s="15"/>
      <c r="GQ60" s="15"/>
      <c r="GR60" s="15"/>
      <c r="GS60" s="15"/>
      <c r="GT60" s="15"/>
      <c r="GU60" s="15"/>
      <c r="GV60" s="15"/>
      <c r="GW60" s="15"/>
      <c r="GX60" s="15"/>
    </row>
    <row r="61" spans="1:206" s="14" customFormat="1" ht="68.25" customHeight="1" hidden="1">
      <c r="A61" s="16">
        <v>41051400</v>
      </c>
      <c r="B61" s="23" t="s">
        <v>52</v>
      </c>
      <c r="C61" s="18">
        <f t="shared" si="0"/>
        <v>503919</v>
      </c>
      <c r="D61" s="19">
        <f>479849+24070</f>
        <v>503919</v>
      </c>
      <c r="E61" s="19"/>
      <c r="F61" s="19"/>
      <c r="GP61" s="15"/>
      <c r="GQ61" s="15"/>
      <c r="GR61" s="15"/>
      <c r="GS61" s="15"/>
      <c r="GT61" s="15"/>
      <c r="GU61" s="15"/>
      <c r="GV61" s="15"/>
      <c r="GW61" s="15"/>
      <c r="GX61" s="15"/>
    </row>
    <row r="62" spans="1:206" s="14" customFormat="1" ht="48" customHeight="1" hidden="1">
      <c r="A62" s="16">
        <v>41051500</v>
      </c>
      <c r="B62" s="23" t="s">
        <v>43</v>
      </c>
      <c r="C62" s="18">
        <f t="shared" si="0"/>
        <v>16774997</v>
      </c>
      <c r="D62" s="19">
        <f>1978700+2519400+2712400+8838900+693938+43415-19580+7824</f>
        <v>16774997</v>
      </c>
      <c r="E62" s="19"/>
      <c r="F62" s="19"/>
      <c r="GP62" s="15"/>
      <c r="GQ62" s="15"/>
      <c r="GR62" s="15"/>
      <c r="GS62" s="15"/>
      <c r="GT62" s="15"/>
      <c r="GU62" s="15"/>
      <c r="GV62" s="15"/>
      <c r="GW62" s="15"/>
      <c r="GX62" s="15"/>
    </row>
    <row r="63" spans="1:206" s="14" customFormat="1" ht="48" customHeight="1" hidden="1">
      <c r="A63" s="16">
        <v>41051600</v>
      </c>
      <c r="B63" s="23" t="s">
        <v>51</v>
      </c>
      <c r="C63" s="18">
        <f t="shared" si="0"/>
        <v>0</v>
      </c>
      <c r="D63" s="19"/>
      <c r="E63" s="19"/>
      <c r="F63" s="19"/>
      <c r="GP63" s="15"/>
      <c r="GQ63" s="15"/>
      <c r="GR63" s="15"/>
      <c r="GS63" s="15"/>
      <c r="GT63" s="15"/>
      <c r="GU63" s="15"/>
      <c r="GV63" s="15"/>
      <c r="GW63" s="15"/>
      <c r="GX63" s="15"/>
    </row>
    <row r="64" spans="1:206" s="14" customFormat="1" ht="72.75" customHeight="1" hidden="1">
      <c r="A64" s="16">
        <v>41052000</v>
      </c>
      <c r="B64" s="23" t="s">
        <v>46</v>
      </c>
      <c r="C64" s="18">
        <f t="shared" si="0"/>
        <v>217073</v>
      </c>
      <c r="D64" s="19">
        <v>217073</v>
      </c>
      <c r="E64" s="19"/>
      <c r="F64" s="19"/>
      <c r="GP64" s="15"/>
      <c r="GQ64" s="15"/>
      <c r="GR64" s="15"/>
      <c r="GS64" s="15"/>
      <c r="GT64" s="15"/>
      <c r="GU64" s="15"/>
      <c r="GV64" s="15"/>
      <c r="GW64" s="15"/>
      <c r="GX64" s="15"/>
    </row>
    <row r="65" spans="1:206" s="14" customFormat="1" ht="50.25" customHeight="1" hidden="1">
      <c r="A65" s="16">
        <v>41053300</v>
      </c>
      <c r="B65" s="23" t="s">
        <v>42</v>
      </c>
      <c r="C65" s="18">
        <f>D65+E65</f>
        <v>2351783.84</v>
      </c>
      <c r="D65" s="19">
        <f>830259+87689+339325-55150+580000+270000-170000-7100+120000+150000+95537.84+111223</f>
        <v>2351783.84</v>
      </c>
      <c r="E65" s="19"/>
      <c r="F65" s="19"/>
      <c r="H65" s="25"/>
      <c r="GP65" s="15"/>
      <c r="GQ65" s="15"/>
      <c r="GR65" s="15"/>
      <c r="GS65" s="15"/>
      <c r="GT65" s="15"/>
      <c r="GU65" s="15"/>
      <c r="GV65" s="15"/>
      <c r="GW65" s="15"/>
      <c r="GX65" s="15"/>
    </row>
    <row r="66" spans="1:206" s="14" customFormat="1" ht="36" customHeight="1">
      <c r="A66" s="16">
        <v>41053900</v>
      </c>
      <c r="B66" s="23" t="s">
        <v>41</v>
      </c>
      <c r="C66" s="18">
        <f>D66+E66</f>
        <v>11119664.4</v>
      </c>
      <c r="D66" s="19">
        <f>SUM(D67:D153)</f>
        <v>9890068.4</v>
      </c>
      <c r="E66" s="19">
        <f>SUM(E67:E153)</f>
        <v>1229596</v>
      </c>
      <c r="F66" s="19">
        <f>SUM(F67:F153)</f>
        <v>1229596</v>
      </c>
      <c r="GP66" s="15"/>
      <c r="GQ66" s="15"/>
      <c r="GR66" s="15"/>
      <c r="GS66" s="15"/>
      <c r="GT66" s="15"/>
      <c r="GU66" s="15"/>
      <c r="GV66" s="15"/>
      <c r="GW66" s="15"/>
      <c r="GX66" s="15"/>
    </row>
    <row r="67" spans="1:206" s="14" customFormat="1" ht="48" customHeight="1">
      <c r="A67" s="16"/>
      <c r="B67" s="23" t="s">
        <v>62</v>
      </c>
      <c r="C67" s="18">
        <f t="shared" si="0"/>
        <v>1030000</v>
      </c>
      <c r="D67" s="19">
        <f>850000-120000+300000</f>
        <v>1030000</v>
      </c>
      <c r="E67" s="19"/>
      <c r="F67" s="19"/>
      <c r="GP67" s="15"/>
      <c r="GQ67" s="15"/>
      <c r="GR67" s="15"/>
      <c r="GS67" s="15"/>
      <c r="GT67" s="15"/>
      <c r="GU67" s="15"/>
      <c r="GV67" s="15"/>
      <c r="GW67" s="15"/>
      <c r="GX67" s="15"/>
    </row>
    <row r="68" spans="1:206" s="14" customFormat="1" ht="48" customHeight="1" hidden="1">
      <c r="A68" s="16"/>
      <c r="B68" s="23" t="s">
        <v>100</v>
      </c>
      <c r="C68" s="18">
        <f t="shared" si="0"/>
        <v>673180</v>
      </c>
      <c r="D68" s="19">
        <v>552180</v>
      </c>
      <c r="E68" s="19">
        <v>121000</v>
      </c>
      <c r="F68" s="19">
        <v>121000</v>
      </c>
      <c r="GP68" s="15"/>
      <c r="GQ68" s="15"/>
      <c r="GR68" s="15"/>
      <c r="GS68" s="15"/>
      <c r="GT68" s="15"/>
      <c r="GU68" s="15"/>
      <c r="GV68" s="15"/>
      <c r="GW68" s="15"/>
      <c r="GX68" s="15"/>
    </row>
    <row r="69" spans="1:206" s="14" customFormat="1" ht="48" customHeight="1" hidden="1">
      <c r="A69" s="16"/>
      <c r="B69" s="23" t="s">
        <v>104</v>
      </c>
      <c r="C69" s="18">
        <f t="shared" si="0"/>
        <v>13000</v>
      </c>
      <c r="D69" s="19">
        <v>13000</v>
      </c>
      <c r="E69" s="19"/>
      <c r="F69" s="19"/>
      <c r="GP69" s="15"/>
      <c r="GQ69" s="15"/>
      <c r="GR69" s="15"/>
      <c r="GS69" s="15"/>
      <c r="GT69" s="15"/>
      <c r="GU69" s="15"/>
      <c r="GV69" s="15"/>
      <c r="GW69" s="15"/>
      <c r="GX69" s="15"/>
    </row>
    <row r="70" spans="1:206" s="14" customFormat="1" ht="63" customHeight="1" hidden="1">
      <c r="A70" s="16"/>
      <c r="B70" s="23" t="s">
        <v>36</v>
      </c>
      <c r="C70" s="18">
        <f t="shared" si="0"/>
        <v>0</v>
      </c>
      <c r="D70" s="19"/>
      <c r="E70" s="19"/>
      <c r="F70" s="19"/>
      <c r="GP70" s="15"/>
      <c r="GQ70" s="15"/>
      <c r="GR70" s="15"/>
      <c r="GS70" s="15"/>
      <c r="GT70" s="15"/>
      <c r="GU70" s="15"/>
      <c r="GV70" s="15"/>
      <c r="GW70" s="15"/>
      <c r="GX70" s="15"/>
    </row>
    <row r="71" spans="1:206" s="14" customFormat="1" ht="63" customHeight="1" hidden="1">
      <c r="A71" s="16"/>
      <c r="B71" s="23" t="s">
        <v>83</v>
      </c>
      <c r="C71" s="18">
        <f t="shared" si="0"/>
        <v>5840</v>
      </c>
      <c r="D71" s="19">
        <v>5840</v>
      </c>
      <c r="E71" s="19"/>
      <c r="F71" s="19"/>
      <c r="GP71" s="15"/>
      <c r="GQ71" s="15"/>
      <c r="GR71" s="15"/>
      <c r="GS71" s="15"/>
      <c r="GT71" s="15"/>
      <c r="GU71" s="15"/>
      <c r="GV71" s="15"/>
      <c r="GW71" s="15"/>
      <c r="GX71" s="15"/>
    </row>
    <row r="72" spans="1:206" s="14" customFormat="1" ht="81" customHeight="1" hidden="1">
      <c r="A72" s="16"/>
      <c r="B72" s="23" t="s">
        <v>65</v>
      </c>
      <c r="C72" s="18">
        <f t="shared" si="0"/>
        <v>20866</v>
      </c>
      <c r="D72" s="19">
        <f>2766+11000+7100</f>
        <v>20866</v>
      </c>
      <c r="E72" s="19"/>
      <c r="F72" s="19"/>
      <c r="GP72" s="15"/>
      <c r="GQ72" s="15"/>
      <c r="GR72" s="15"/>
      <c r="GS72" s="15"/>
      <c r="GT72" s="15"/>
      <c r="GU72" s="15"/>
      <c r="GV72" s="15"/>
      <c r="GW72" s="15"/>
      <c r="GX72" s="15"/>
    </row>
    <row r="73" spans="1:206" s="14" customFormat="1" ht="83.25" customHeight="1" hidden="1">
      <c r="A73" s="16"/>
      <c r="B73" s="23" t="s">
        <v>67</v>
      </c>
      <c r="C73" s="18">
        <f t="shared" si="0"/>
        <v>80000</v>
      </c>
      <c r="D73" s="19">
        <v>80000</v>
      </c>
      <c r="E73" s="19"/>
      <c r="F73" s="19"/>
      <c r="GP73" s="15"/>
      <c r="GQ73" s="15"/>
      <c r="GR73" s="15"/>
      <c r="GS73" s="15"/>
      <c r="GT73" s="15"/>
      <c r="GU73" s="15"/>
      <c r="GV73" s="15"/>
      <c r="GW73" s="15"/>
      <c r="GX73" s="15"/>
    </row>
    <row r="74" spans="1:206" s="14" customFormat="1" ht="48" customHeight="1" hidden="1">
      <c r="A74" s="16"/>
      <c r="B74" s="23" t="s">
        <v>113</v>
      </c>
      <c r="C74" s="18">
        <f t="shared" si="0"/>
        <v>11900</v>
      </c>
      <c r="D74" s="19">
        <v>11900</v>
      </c>
      <c r="E74" s="19"/>
      <c r="F74" s="19"/>
      <c r="GP74" s="15"/>
      <c r="GQ74" s="15"/>
      <c r="GR74" s="15"/>
      <c r="GS74" s="15"/>
      <c r="GT74" s="15"/>
      <c r="GU74" s="15"/>
      <c r="GV74" s="15"/>
      <c r="GW74" s="15"/>
      <c r="GX74" s="15"/>
    </row>
    <row r="75" spans="1:206" s="14" customFormat="1" ht="42" customHeight="1" hidden="1">
      <c r="A75" s="16"/>
      <c r="B75" s="23" t="s">
        <v>114</v>
      </c>
      <c r="C75" s="18">
        <f t="shared" si="0"/>
        <v>2000</v>
      </c>
      <c r="D75" s="19">
        <v>2000</v>
      </c>
      <c r="E75" s="19"/>
      <c r="F75" s="19"/>
      <c r="GP75" s="15"/>
      <c r="GQ75" s="15"/>
      <c r="GR75" s="15"/>
      <c r="GS75" s="15"/>
      <c r="GT75" s="15"/>
      <c r="GU75" s="15"/>
      <c r="GV75" s="15"/>
      <c r="GW75" s="15"/>
      <c r="GX75" s="15"/>
    </row>
    <row r="76" spans="1:206" s="14" customFormat="1" ht="45.75" customHeight="1" hidden="1">
      <c r="A76" s="16"/>
      <c r="B76" s="23" t="s">
        <v>116</v>
      </c>
      <c r="C76" s="18">
        <f t="shared" si="0"/>
        <v>55700</v>
      </c>
      <c r="D76" s="19">
        <v>55700</v>
      </c>
      <c r="E76" s="19"/>
      <c r="F76" s="19"/>
      <c r="GP76" s="15"/>
      <c r="GQ76" s="15"/>
      <c r="GR76" s="15"/>
      <c r="GS76" s="15"/>
      <c r="GT76" s="15"/>
      <c r="GU76" s="15"/>
      <c r="GV76" s="15"/>
      <c r="GW76" s="15"/>
      <c r="GX76" s="15"/>
    </row>
    <row r="77" spans="1:206" s="14" customFormat="1" ht="60.75" customHeight="1" hidden="1">
      <c r="A77" s="16"/>
      <c r="B77" s="23" t="s">
        <v>115</v>
      </c>
      <c r="C77" s="18">
        <f t="shared" si="0"/>
        <v>30000</v>
      </c>
      <c r="D77" s="19">
        <v>30000</v>
      </c>
      <c r="E77" s="19"/>
      <c r="F77" s="19"/>
      <c r="GP77" s="15"/>
      <c r="GQ77" s="15"/>
      <c r="GR77" s="15"/>
      <c r="GS77" s="15"/>
      <c r="GT77" s="15"/>
      <c r="GU77" s="15"/>
      <c r="GV77" s="15"/>
      <c r="GW77" s="15"/>
      <c r="GX77" s="15"/>
    </row>
    <row r="78" spans="1:206" s="14" customFormat="1" ht="78" customHeight="1" hidden="1">
      <c r="A78" s="16"/>
      <c r="B78" s="23" t="s">
        <v>117</v>
      </c>
      <c r="C78" s="18">
        <f t="shared" si="0"/>
        <v>173000</v>
      </c>
      <c r="D78" s="19"/>
      <c r="E78" s="19">
        <v>173000</v>
      </c>
      <c r="F78" s="19">
        <v>173000</v>
      </c>
      <c r="GP78" s="15"/>
      <c r="GQ78" s="15"/>
      <c r="GR78" s="15"/>
      <c r="GS78" s="15"/>
      <c r="GT78" s="15"/>
      <c r="GU78" s="15"/>
      <c r="GV78" s="15"/>
      <c r="GW78" s="15"/>
      <c r="GX78" s="15"/>
    </row>
    <row r="79" spans="1:206" s="14" customFormat="1" ht="54" customHeight="1" hidden="1">
      <c r="A79" s="16"/>
      <c r="B79" s="23" t="s">
        <v>118</v>
      </c>
      <c r="C79" s="18">
        <f t="shared" si="0"/>
        <v>39346</v>
      </c>
      <c r="D79" s="19"/>
      <c r="E79" s="19">
        <v>39346</v>
      </c>
      <c r="F79" s="19">
        <v>39346</v>
      </c>
      <c r="GP79" s="15"/>
      <c r="GQ79" s="15"/>
      <c r="GR79" s="15"/>
      <c r="GS79" s="15"/>
      <c r="GT79" s="15"/>
      <c r="GU79" s="15"/>
      <c r="GV79" s="15"/>
      <c r="GW79" s="15"/>
      <c r="GX79" s="15"/>
    </row>
    <row r="80" spans="1:206" s="14" customFormat="1" ht="36" customHeight="1" hidden="1">
      <c r="A80" s="16"/>
      <c r="B80" s="23" t="s">
        <v>119</v>
      </c>
      <c r="C80" s="18">
        <f t="shared" si="0"/>
        <v>100000</v>
      </c>
      <c r="D80" s="19"/>
      <c r="E80" s="19">
        <v>100000</v>
      </c>
      <c r="F80" s="19">
        <v>100000</v>
      </c>
      <c r="GP80" s="15"/>
      <c r="GQ80" s="15"/>
      <c r="GR80" s="15"/>
      <c r="GS80" s="15"/>
      <c r="GT80" s="15"/>
      <c r="GU80" s="15"/>
      <c r="GV80" s="15"/>
      <c r="GW80" s="15"/>
      <c r="GX80" s="15"/>
    </row>
    <row r="81" spans="1:206" s="14" customFormat="1" ht="48" customHeight="1" hidden="1">
      <c r="A81" s="16"/>
      <c r="B81" s="23" t="s">
        <v>120</v>
      </c>
      <c r="C81" s="18">
        <f t="shared" si="0"/>
        <v>40000</v>
      </c>
      <c r="D81" s="19">
        <v>40000</v>
      </c>
      <c r="E81" s="19"/>
      <c r="F81" s="19"/>
      <c r="GP81" s="15"/>
      <c r="GQ81" s="15"/>
      <c r="GR81" s="15"/>
      <c r="GS81" s="15"/>
      <c r="GT81" s="15"/>
      <c r="GU81" s="15"/>
      <c r="GV81" s="15"/>
      <c r="GW81" s="15"/>
      <c r="GX81" s="15"/>
    </row>
    <row r="82" spans="1:206" s="14" customFormat="1" ht="47.25" customHeight="1" hidden="1">
      <c r="A82" s="16"/>
      <c r="B82" s="23" t="s">
        <v>121</v>
      </c>
      <c r="C82" s="18">
        <f t="shared" si="0"/>
        <v>160000</v>
      </c>
      <c r="D82" s="19">
        <v>160000</v>
      </c>
      <c r="E82" s="19"/>
      <c r="F82" s="19"/>
      <c r="GP82" s="15"/>
      <c r="GQ82" s="15"/>
      <c r="GR82" s="15"/>
      <c r="GS82" s="15"/>
      <c r="GT82" s="15"/>
      <c r="GU82" s="15"/>
      <c r="GV82" s="15"/>
      <c r="GW82" s="15"/>
      <c r="GX82" s="15"/>
    </row>
    <row r="83" spans="1:206" s="14" customFormat="1" ht="92.25" customHeight="1" hidden="1">
      <c r="A83" s="16"/>
      <c r="B83" s="23" t="s">
        <v>122</v>
      </c>
      <c r="C83" s="18">
        <f t="shared" si="0"/>
        <v>40000</v>
      </c>
      <c r="D83" s="19">
        <v>40000</v>
      </c>
      <c r="E83" s="19"/>
      <c r="F83" s="19"/>
      <c r="GP83" s="15"/>
      <c r="GQ83" s="15"/>
      <c r="GR83" s="15"/>
      <c r="GS83" s="15"/>
      <c r="GT83" s="15"/>
      <c r="GU83" s="15"/>
      <c r="GV83" s="15"/>
      <c r="GW83" s="15"/>
      <c r="GX83" s="15"/>
    </row>
    <row r="84" spans="1:206" s="14" customFormat="1" ht="47.25" customHeight="1" hidden="1">
      <c r="A84" s="16"/>
      <c r="B84" s="23" t="s">
        <v>87</v>
      </c>
      <c r="C84" s="18">
        <f t="shared" si="0"/>
        <v>150000</v>
      </c>
      <c r="D84" s="19">
        <f>50000+100000</f>
        <v>150000</v>
      </c>
      <c r="E84" s="19"/>
      <c r="F84" s="19"/>
      <c r="GP84" s="15"/>
      <c r="GQ84" s="15"/>
      <c r="GR84" s="15"/>
      <c r="GS84" s="15"/>
      <c r="GT84" s="15"/>
      <c r="GU84" s="15"/>
      <c r="GV84" s="15"/>
      <c r="GW84" s="15"/>
      <c r="GX84" s="15"/>
    </row>
    <row r="85" spans="1:206" s="14" customFormat="1" ht="41.25" customHeight="1" hidden="1">
      <c r="A85" s="16"/>
      <c r="B85" s="23" t="s">
        <v>88</v>
      </c>
      <c r="C85" s="18">
        <f t="shared" si="0"/>
        <v>100000</v>
      </c>
      <c r="D85" s="19">
        <v>100000</v>
      </c>
      <c r="E85" s="19"/>
      <c r="F85" s="19"/>
      <c r="GP85" s="15"/>
      <c r="GQ85" s="15"/>
      <c r="GR85" s="15"/>
      <c r="GS85" s="15"/>
      <c r="GT85" s="15"/>
      <c r="GU85" s="15"/>
      <c r="GV85" s="15"/>
      <c r="GW85" s="15"/>
      <c r="GX85" s="15"/>
    </row>
    <row r="86" spans="1:206" s="14" customFormat="1" ht="42" customHeight="1" hidden="1">
      <c r="A86" s="16"/>
      <c r="B86" s="23" t="s">
        <v>66</v>
      </c>
      <c r="C86" s="18">
        <f t="shared" si="0"/>
        <v>318323</v>
      </c>
      <c r="D86" s="19">
        <f>53250+64927+190146+10000</f>
        <v>318323</v>
      </c>
      <c r="E86" s="19"/>
      <c r="F86" s="19"/>
      <c r="G86" s="14">
        <v>53250</v>
      </c>
      <c r="GP86" s="15"/>
      <c r="GQ86" s="15"/>
      <c r="GR86" s="15"/>
      <c r="GS86" s="15"/>
      <c r="GT86" s="15"/>
      <c r="GU86" s="15"/>
      <c r="GV86" s="15"/>
      <c r="GW86" s="15"/>
      <c r="GX86" s="15"/>
    </row>
    <row r="87" spans="1:206" s="14" customFormat="1" ht="53.25" customHeight="1" hidden="1">
      <c r="A87" s="16"/>
      <c r="B87" s="23" t="s">
        <v>68</v>
      </c>
      <c r="C87" s="18">
        <f t="shared" si="0"/>
        <v>454200</v>
      </c>
      <c r="D87" s="19">
        <f>284200+170000</f>
        <v>454200</v>
      </c>
      <c r="E87" s="19"/>
      <c r="F87" s="19"/>
      <c r="G87" s="14">
        <v>284200</v>
      </c>
      <c r="GP87" s="15"/>
      <c r="GQ87" s="15"/>
      <c r="GR87" s="15"/>
      <c r="GS87" s="15"/>
      <c r="GT87" s="15"/>
      <c r="GU87" s="15"/>
      <c r="GV87" s="15"/>
      <c r="GW87" s="15"/>
      <c r="GX87" s="15"/>
    </row>
    <row r="88" spans="1:206" s="14" customFormat="1" ht="44.25" customHeight="1" hidden="1">
      <c r="A88" s="16"/>
      <c r="B88" s="23" t="s">
        <v>85</v>
      </c>
      <c r="C88" s="18">
        <f t="shared" si="0"/>
        <v>1607882.4</v>
      </c>
      <c r="D88" s="19">
        <v>1607882.4</v>
      </c>
      <c r="E88" s="19"/>
      <c r="F88" s="19"/>
      <c r="GP88" s="15"/>
      <c r="GQ88" s="15"/>
      <c r="GR88" s="15"/>
      <c r="GS88" s="15"/>
      <c r="GT88" s="15"/>
      <c r="GU88" s="15"/>
      <c r="GV88" s="15"/>
      <c r="GW88" s="15"/>
      <c r="GX88" s="15"/>
    </row>
    <row r="89" spans="1:206" s="14" customFormat="1" ht="67.5" customHeight="1" hidden="1">
      <c r="A89" s="16"/>
      <c r="B89" s="23" t="s">
        <v>89</v>
      </c>
      <c r="C89" s="18">
        <f t="shared" si="0"/>
        <v>75000</v>
      </c>
      <c r="D89" s="19">
        <v>75000</v>
      </c>
      <c r="E89" s="19"/>
      <c r="F89" s="19"/>
      <c r="GP89" s="15"/>
      <c r="GQ89" s="15"/>
      <c r="GR89" s="15"/>
      <c r="GS89" s="15"/>
      <c r="GT89" s="15"/>
      <c r="GU89" s="15"/>
      <c r="GV89" s="15"/>
      <c r="GW89" s="15"/>
      <c r="GX89" s="15"/>
    </row>
    <row r="90" spans="1:206" s="14" customFormat="1" ht="107.25" customHeight="1">
      <c r="A90" s="16"/>
      <c r="B90" s="23" t="s">
        <v>109</v>
      </c>
      <c r="C90" s="18">
        <f t="shared" si="0"/>
        <v>20000</v>
      </c>
      <c r="D90" s="19">
        <f>5000+15000</f>
        <v>20000</v>
      </c>
      <c r="E90" s="19"/>
      <c r="F90" s="19"/>
      <c r="GP90" s="15"/>
      <c r="GQ90" s="15"/>
      <c r="GR90" s="15"/>
      <c r="GS90" s="15"/>
      <c r="GT90" s="15"/>
      <c r="GU90" s="15"/>
      <c r="GV90" s="15"/>
      <c r="GW90" s="15"/>
      <c r="GX90" s="15"/>
    </row>
    <row r="91" spans="1:206" s="14" customFormat="1" ht="50.25" customHeight="1">
      <c r="A91" s="16"/>
      <c r="B91" s="23" t="s">
        <v>157</v>
      </c>
      <c r="C91" s="18">
        <f t="shared" si="0"/>
        <v>87000</v>
      </c>
      <c r="D91" s="19"/>
      <c r="E91" s="19">
        <v>87000</v>
      </c>
      <c r="F91" s="19">
        <v>87000</v>
      </c>
      <c r="GP91" s="15"/>
      <c r="GQ91" s="15"/>
      <c r="GR91" s="15"/>
      <c r="GS91" s="15"/>
      <c r="GT91" s="15"/>
      <c r="GU91" s="15"/>
      <c r="GV91" s="15"/>
      <c r="GW91" s="15"/>
      <c r="GX91" s="15"/>
    </row>
    <row r="92" spans="1:206" s="14" customFormat="1" ht="63" customHeight="1" hidden="1">
      <c r="A92" s="16"/>
      <c r="B92" s="23" t="s">
        <v>110</v>
      </c>
      <c r="C92" s="18">
        <f t="shared" si="0"/>
        <v>179000</v>
      </c>
      <c r="D92" s="19">
        <v>179000</v>
      </c>
      <c r="E92" s="19"/>
      <c r="F92" s="19"/>
      <c r="GP92" s="15"/>
      <c r="GQ92" s="15"/>
      <c r="GR92" s="15"/>
      <c r="GS92" s="15"/>
      <c r="GT92" s="15"/>
      <c r="GU92" s="15"/>
      <c r="GV92" s="15"/>
      <c r="GW92" s="15"/>
      <c r="GX92" s="15"/>
    </row>
    <row r="93" spans="1:206" s="14" customFormat="1" ht="53.25" customHeight="1" hidden="1">
      <c r="A93" s="16"/>
      <c r="B93" s="23" t="s">
        <v>153</v>
      </c>
      <c r="C93" s="18">
        <f t="shared" si="0"/>
        <v>105000</v>
      </c>
      <c r="D93" s="19">
        <v>105000</v>
      </c>
      <c r="E93" s="19"/>
      <c r="F93" s="19"/>
      <c r="GP93" s="15"/>
      <c r="GQ93" s="15"/>
      <c r="GR93" s="15"/>
      <c r="GS93" s="15"/>
      <c r="GT93" s="15"/>
      <c r="GU93" s="15"/>
      <c r="GV93" s="15"/>
      <c r="GW93" s="15"/>
      <c r="GX93" s="15"/>
    </row>
    <row r="94" spans="1:206" s="14" customFormat="1" ht="37.5" customHeight="1" hidden="1">
      <c r="A94" s="16"/>
      <c r="B94" s="23" t="s">
        <v>150</v>
      </c>
      <c r="C94" s="18">
        <f t="shared" si="0"/>
        <v>15000</v>
      </c>
      <c r="D94" s="19">
        <v>15000</v>
      </c>
      <c r="E94" s="19"/>
      <c r="F94" s="19"/>
      <c r="GP94" s="15"/>
      <c r="GQ94" s="15"/>
      <c r="GR94" s="15"/>
      <c r="GS94" s="15"/>
      <c r="GT94" s="15"/>
      <c r="GU94" s="15"/>
      <c r="GV94" s="15"/>
      <c r="GW94" s="15"/>
      <c r="GX94" s="15"/>
    </row>
    <row r="95" spans="1:206" s="14" customFormat="1" ht="55.5" customHeight="1" hidden="1">
      <c r="A95" s="16"/>
      <c r="B95" s="23" t="s">
        <v>151</v>
      </c>
      <c r="C95" s="18">
        <f t="shared" si="0"/>
        <v>63910</v>
      </c>
      <c r="D95" s="19">
        <v>63910</v>
      </c>
      <c r="E95" s="19"/>
      <c r="F95" s="19"/>
      <c r="GP95" s="15"/>
      <c r="GQ95" s="15"/>
      <c r="GR95" s="15"/>
      <c r="GS95" s="15"/>
      <c r="GT95" s="15"/>
      <c r="GU95" s="15"/>
      <c r="GV95" s="15"/>
      <c r="GW95" s="15"/>
      <c r="GX95" s="15"/>
    </row>
    <row r="96" spans="1:206" s="14" customFormat="1" ht="55.5" customHeight="1" hidden="1">
      <c r="A96" s="16"/>
      <c r="B96" s="23" t="s">
        <v>152</v>
      </c>
      <c r="C96" s="18">
        <f t="shared" si="0"/>
        <v>42250</v>
      </c>
      <c r="D96" s="19">
        <v>42250</v>
      </c>
      <c r="E96" s="19"/>
      <c r="F96" s="19"/>
      <c r="GP96" s="15"/>
      <c r="GQ96" s="15"/>
      <c r="GR96" s="15"/>
      <c r="GS96" s="15"/>
      <c r="GT96" s="15"/>
      <c r="GU96" s="15"/>
      <c r="GV96" s="15"/>
      <c r="GW96" s="15"/>
      <c r="GX96" s="15"/>
    </row>
    <row r="97" spans="1:206" s="14" customFormat="1" ht="48.75" customHeight="1" hidden="1">
      <c r="A97" s="16"/>
      <c r="B97" s="23" t="s">
        <v>111</v>
      </c>
      <c r="C97" s="18">
        <f t="shared" si="0"/>
        <v>189000</v>
      </c>
      <c r="D97" s="19">
        <v>189000</v>
      </c>
      <c r="E97" s="19"/>
      <c r="F97" s="19"/>
      <c r="GP97" s="15"/>
      <c r="GQ97" s="15"/>
      <c r="GR97" s="15"/>
      <c r="GS97" s="15"/>
      <c r="GT97" s="15"/>
      <c r="GU97" s="15"/>
      <c r="GV97" s="15"/>
      <c r="GW97" s="15"/>
      <c r="GX97" s="15"/>
    </row>
    <row r="98" spans="1:206" s="14" customFormat="1" ht="45" customHeight="1" hidden="1">
      <c r="A98" s="16"/>
      <c r="B98" s="23" t="s">
        <v>112</v>
      </c>
      <c r="C98" s="18">
        <f t="shared" si="0"/>
        <v>40000</v>
      </c>
      <c r="D98" s="19"/>
      <c r="E98" s="19">
        <v>40000</v>
      </c>
      <c r="F98" s="19">
        <v>40000</v>
      </c>
      <c r="GP98" s="15"/>
      <c r="GQ98" s="15"/>
      <c r="GR98" s="15"/>
      <c r="GS98" s="15"/>
      <c r="GT98" s="15"/>
      <c r="GU98" s="15"/>
      <c r="GV98" s="15"/>
      <c r="GW98" s="15"/>
      <c r="GX98" s="15"/>
    </row>
    <row r="99" spans="1:206" s="14" customFormat="1" ht="53.25" customHeight="1" hidden="1">
      <c r="A99" s="16"/>
      <c r="B99" s="23" t="s">
        <v>90</v>
      </c>
      <c r="C99" s="18">
        <f t="shared" si="0"/>
        <v>145000</v>
      </c>
      <c r="D99" s="19">
        <v>145000</v>
      </c>
      <c r="E99" s="19"/>
      <c r="F99" s="19"/>
      <c r="GP99" s="15"/>
      <c r="GQ99" s="15"/>
      <c r="GR99" s="15"/>
      <c r="GS99" s="15"/>
      <c r="GT99" s="15"/>
      <c r="GU99" s="15"/>
      <c r="GV99" s="15"/>
      <c r="GW99" s="15"/>
      <c r="GX99" s="15"/>
    </row>
    <row r="100" spans="1:206" s="14" customFormat="1" ht="44.25" customHeight="1" hidden="1">
      <c r="A100" s="16"/>
      <c r="B100" s="23" t="s">
        <v>127</v>
      </c>
      <c r="C100" s="18">
        <f t="shared" si="0"/>
        <v>398000</v>
      </c>
      <c r="D100" s="19">
        <v>398000</v>
      </c>
      <c r="E100" s="19"/>
      <c r="F100" s="19"/>
      <c r="GP100" s="15"/>
      <c r="GQ100" s="15"/>
      <c r="GR100" s="15"/>
      <c r="GS100" s="15"/>
      <c r="GT100" s="15"/>
      <c r="GU100" s="15"/>
      <c r="GV100" s="15"/>
      <c r="GW100" s="15"/>
      <c r="GX100" s="15"/>
    </row>
    <row r="101" spans="1:206" s="14" customFormat="1" ht="52.5" customHeight="1" hidden="1">
      <c r="A101" s="16"/>
      <c r="B101" s="23" t="s">
        <v>128</v>
      </c>
      <c r="C101" s="18">
        <f t="shared" si="0"/>
        <v>50000</v>
      </c>
      <c r="D101" s="19">
        <v>50000</v>
      </c>
      <c r="E101" s="19"/>
      <c r="F101" s="19"/>
      <c r="GP101" s="15"/>
      <c r="GQ101" s="15"/>
      <c r="GR101" s="15"/>
      <c r="GS101" s="15"/>
      <c r="GT101" s="15"/>
      <c r="GU101" s="15"/>
      <c r="GV101" s="15"/>
      <c r="GW101" s="15"/>
      <c r="GX101" s="15"/>
    </row>
    <row r="102" spans="1:206" s="14" customFormat="1" ht="44.25" customHeight="1" hidden="1">
      <c r="A102" s="16"/>
      <c r="B102" s="23" t="s">
        <v>129</v>
      </c>
      <c r="C102" s="18">
        <f t="shared" si="0"/>
        <v>39650</v>
      </c>
      <c r="D102" s="19">
        <v>39650</v>
      </c>
      <c r="E102" s="19"/>
      <c r="F102" s="19"/>
      <c r="GP102" s="15"/>
      <c r="GQ102" s="15"/>
      <c r="GR102" s="15"/>
      <c r="GS102" s="15"/>
      <c r="GT102" s="15"/>
      <c r="GU102" s="15"/>
      <c r="GV102" s="15"/>
      <c r="GW102" s="15"/>
      <c r="GX102" s="15"/>
    </row>
    <row r="103" spans="1:206" s="14" customFormat="1" ht="63" customHeight="1" hidden="1">
      <c r="A103" s="16"/>
      <c r="B103" s="23" t="s">
        <v>130</v>
      </c>
      <c r="C103" s="18">
        <f t="shared" si="0"/>
        <v>43000</v>
      </c>
      <c r="D103" s="19">
        <v>43000</v>
      </c>
      <c r="E103" s="19"/>
      <c r="F103" s="19"/>
      <c r="GP103" s="15"/>
      <c r="GQ103" s="15"/>
      <c r="GR103" s="15"/>
      <c r="GS103" s="15"/>
      <c r="GT103" s="15"/>
      <c r="GU103" s="15"/>
      <c r="GV103" s="15"/>
      <c r="GW103" s="15"/>
      <c r="GX103" s="15"/>
    </row>
    <row r="104" spans="1:206" s="14" customFormat="1" ht="63" customHeight="1" hidden="1">
      <c r="A104" s="16"/>
      <c r="B104" s="23" t="s">
        <v>131</v>
      </c>
      <c r="C104" s="18">
        <f t="shared" si="0"/>
        <v>151000</v>
      </c>
      <c r="D104" s="19">
        <v>151000</v>
      </c>
      <c r="E104" s="19"/>
      <c r="F104" s="19"/>
      <c r="GP104" s="15"/>
      <c r="GQ104" s="15"/>
      <c r="GR104" s="15"/>
      <c r="GS104" s="15"/>
      <c r="GT104" s="15"/>
      <c r="GU104" s="15"/>
      <c r="GV104" s="15"/>
      <c r="GW104" s="15"/>
      <c r="GX104" s="15"/>
    </row>
    <row r="105" spans="1:206" s="14" customFormat="1" ht="57" customHeight="1" hidden="1">
      <c r="A105" s="16"/>
      <c r="B105" s="23" t="s">
        <v>132</v>
      </c>
      <c r="C105" s="18">
        <f t="shared" si="0"/>
        <v>179500</v>
      </c>
      <c r="D105" s="19">
        <v>179500</v>
      </c>
      <c r="E105" s="19"/>
      <c r="F105" s="19"/>
      <c r="GP105" s="15"/>
      <c r="GQ105" s="15"/>
      <c r="GR105" s="15"/>
      <c r="GS105" s="15"/>
      <c r="GT105" s="15"/>
      <c r="GU105" s="15"/>
      <c r="GV105" s="15"/>
      <c r="GW105" s="15"/>
      <c r="GX105" s="15"/>
    </row>
    <row r="106" spans="1:206" s="14" customFormat="1" ht="78.75" customHeight="1" hidden="1">
      <c r="A106" s="16"/>
      <c r="B106" s="23" t="s">
        <v>133</v>
      </c>
      <c r="C106" s="18">
        <f t="shared" si="0"/>
        <v>119450</v>
      </c>
      <c r="D106" s="19">
        <v>119450</v>
      </c>
      <c r="E106" s="19"/>
      <c r="F106" s="19"/>
      <c r="GP106" s="15"/>
      <c r="GQ106" s="15"/>
      <c r="GR106" s="15"/>
      <c r="GS106" s="15"/>
      <c r="GT106" s="15"/>
      <c r="GU106" s="15"/>
      <c r="GV106" s="15"/>
      <c r="GW106" s="15"/>
      <c r="GX106" s="15"/>
    </row>
    <row r="107" spans="1:206" s="14" customFormat="1" ht="44.25" customHeight="1" hidden="1">
      <c r="A107" s="16"/>
      <c r="B107" s="23" t="s">
        <v>91</v>
      </c>
      <c r="C107" s="18">
        <f t="shared" si="0"/>
        <v>33600</v>
      </c>
      <c r="D107" s="19"/>
      <c r="E107" s="19">
        <v>33600</v>
      </c>
      <c r="F107" s="19">
        <v>33600</v>
      </c>
      <c r="GP107" s="15"/>
      <c r="GQ107" s="15"/>
      <c r="GR107" s="15"/>
      <c r="GS107" s="15"/>
      <c r="GT107" s="15"/>
      <c r="GU107" s="15"/>
      <c r="GV107" s="15"/>
      <c r="GW107" s="15"/>
      <c r="GX107" s="15"/>
    </row>
    <row r="108" spans="1:206" s="14" customFormat="1" ht="44.25" customHeight="1" hidden="1">
      <c r="A108" s="16"/>
      <c r="B108" s="23" t="s">
        <v>92</v>
      </c>
      <c r="C108" s="18">
        <f t="shared" si="0"/>
        <v>165400</v>
      </c>
      <c r="D108" s="19"/>
      <c r="E108" s="19">
        <v>165400</v>
      </c>
      <c r="F108" s="19">
        <v>165400</v>
      </c>
      <c r="GP108" s="15"/>
      <c r="GQ108" s="15"/>
      <c r="GR108" s="15"/>
      <c r="GS108" s="15"/>
      <c r="GT108" s="15"/>
      <c r="GU108" s="15"/>
      <c r="GV108" s="15"/>
      <c r="GW108" s="15"/>
      <c r="GX108" s="15"/>
    </row>
    <row r="109" spans="1:206" s="14" customFormat="1" ht="44.25" customHeight="1" hidden="1">
      <c r="A109" s="16"/>
      <c r="B109" s="23" t="s">
        <v>137</v>
      </c>
      <c r="C109" s="18">
        <f t="shared" si="0"/>
        <v>362700</v>
      </c>
      <c r="D109" s="19"/>
      <c r="E109" s="19">
        <f>54000+308700</f>
        <v>362700</v>
      </c>
      <c r="F109" s="19">
        <f>54000+308700</f>
        <v>362700</v>
      </c>
      <c r="GP109" s="15"/>
      <c r="GQ109" s="15"/>
      <c r="GR109" s="15"/>
      <c r="GS109" s="15"/>
      <c r="GT109" s="15"/>
      <c r="GU109" s="15"/>
      <c r="GV109" s="15"/>
      <c r="GW109" s="15"/>
      <c r="GX109" s="15"/>
    </row>
    <row r="110" spans="1:206" s="14" customFormat="1" ht="44.25" customHeight="1" hidden="1">
      <c r="A110" s="16"/>
      <c r="B110" s="23" t="s">
        <v>134</v>
      </c>
      <c r="C110" s="18">
        <f t="shared" si="0"/>
        <v>80550</v>
      </c>
      <c r="D110" s="19"/>
      <c r="E110" s="19">
        <v>80550</v>
      </c>
      <c r="F110" s="19">
        <v>80550</v>
      </c>
      <c r="GP110" s="15"/>
      <c r="GQ110" s="15"/>
      <c r="GR110" s="15"/>
      <c r="GS110" s="15"/>
      <c r="GT110" s="15"/>
      <c r="GU110" s="15"/>
      <c r="GV110" s="15"/>
      <c r="GW110" s="15"/>
      <c r="GX110" s="15"/>
    </row>
    <row r="111" spans="1:206" s="14" customFormat="1" ht="44.25" customHeight="1" hidden="1">
      <c r="A111" s="16"/>
      <c r="B111" s="23" t="s">
        <v>135</v>
      </c>
      <c r="C111" s="18">
        <f t="shared" si="0"/>
        <v>7000</v>
      </c>
      <c r="D111" s="19"/>
      <c r="E111" s="19">
        <v>7000</v>
      </c>
      <c r="F111" s="19">
        <v>7000</v>
      </c>
      <c r="GP111" s="15"/>
      <c r="GQ111" s="15"/>
      <c r="GR111" s="15"/>
      <c r="GS111" s="15"/>
      <c r="GT111" s="15"/>
      <c r="GU111" s="15"/>
      <c r="GV111" s="15"/>
      <c r="GW111" s="15"/>
      <c r="GX111" s="15"/>
    </row>
    <row r="112" spans="1:206" s="14" customFormat="1" ht="68.25" customHeight="1" hidden="1">
      <c r="A112" s="16"/>
      <c r="B112" s="23" t="s">
        <v>136</v>
      </c>
      <c r="C112" s="18">
        <f t="shared" si="0"/>
        <v>20000</v>
      </c>
      <c r="D112" s="19"/>
      <c r="E112" s="19">
        <f>10000+10000</f>
        <v>20000</v>
      </c>
      <c r="F112" s="19">
        <f>10000+10000</f>
        <v>20000</v>
      </c>
      <c r="GP112" s="15"/>
      <c r="GQ112" s="15"/>
      <c r="GR112" s="15"/>
      <c r="GS112" s="15"/>
      <c r="GT112" s="15"/>
      <c r="GU112" s="15"/>
      <c r="GV112" s="15"/>
      <c r="GW112" s="15"/>
      <c r="GX112" s="15"/>
    </row>
    <row r="113" spans="1:206" s="14" customFormat="1" ht="53.25" customHeight="1" hidden="1">
      <c r="A113" s="16"/>
      <c r="B113" s="23" t="s">
        <v>69</v>
      </c>
      <c r="C113" s="18">
        <f t="shared" si="0"/>
        <v>14460</v>
      </c>
      <c r="D113" s="19">
        <f>10330+4130</f>
        <v>14460</v>
      </c>
      <c r="E113" s="19"/>
      <c r="F113" s="19"/>
      <c r="GP113" s="15"/>
      <c r="GQ113" s="15"/>
      <c r="GR113" s="15"/>
      <c r="GS113" s="15"/>
      <c r="GT113" s="15"/>
      <c r="GU113" s="15"/>
      <c r="GV113" s="15"/>
      <c r="GW113" s="15"/>
      <c r="GX113" s="15"/>
    </row>
    <row r="114" spans="1:206" s="14" customFormat="1" ht="48.75" customHeight="1" hidden="1">
      <c r="A114" s="16"/>
      <c r="B114" s="23" t="s">
        <v>98</v>
      </c>
      <c r="C114" s="18">
        <f t="shared" si="0"/>
        <v>25215</v>
      </c>
      <c r="D114" s="19">
        <f>19319+5896</f>
        <v>25215</v>
      </c>
      <c r="E114" s="19"/>
      <c r="F114" s="19"/>
      <c r="GP114" s="15"/>
      <c r="GQ114" s="15"/>
      <c r="GR114" s="15"/>
      <c r="GS114" s="15"/>
      <c r="GT114" s="15"/>
      <c r="GU114" s="15"/>
      <c r="GV114" s="15"/>
      <c r="GW114" s="15"/>
      <c r="GX114" s="15"/>
    </row>
    <row r="115" spans="1:206" s="14" customFormat="1" ht="53.25" customHeight="1" hidden="1">
      <c r="A115" s="16"/>
      <c r="B115" s="23" t="s">
        <v>99</v>
      </c>
      <c r="C115" s="18">
        <f t="shared" si="0"/>
        <v>65000</v>
      </c>
      <c r="D115" s="19">
        <f>49260.98+15739.02</f>
        <v>65000</v>
      </c>
      <c r="E115" s="19"/>
      <c r="F115" s="19"/>
      <c r="GP115" s="15"/>
      <c r="GQ115" s="15"/>
      <c r="GR115" s="15"/>
      <c r="GS115" s="15"/>
      <c r="GT115" s="15"/>
      <c r="GU115" s="15"/>
      <c r="GV115" s="15"/>
      <c r="GW115" s="15"/>
      <c r="GX115" s="15"/>
    </row>
    <row r="116" spans="1:206" s="14" customFormat="1" ht="53.25" customHeight="1" hidden="1">
      <c r="A116" s="16"/>
      <c r="B116" s="23" t="s">
        <v>138</v>
      </c>
      <c r="C116" s="18">
        <f t="shared" si="0"/>
        <v>46970</v>
      </c>
      <c r="D116" s="19">
        <v>46970</v>
      </c>
      <c r="E116" s="19"/>
      <c r="F116" s="19"/>
      <c r="GP116" s="15"/>
      <c r="GQ116" s="15"/>
      <c r="GR116" s="15"/>
      <c r="GS116" s="15"/>
      <c r="GT116" s="15"/>
      <c r="GU116" s="15"/>
      <c r="GV116" s="15"/>
      <c r="GW116" s="15"/>
      <c r="GX116" s="15"/>
    </row>
    <row r="117" spans="1:206" s="14" customFormat="1" ht="62.25" customHeight="1" hidden="1">
      <c r="A117" s="16"/>
      <c r="B117" s="23" t="s">
        <v>93</v>
      </c>
      <c r="C117" s="18">
        <f t="shared" si="0"/>
        <v>9610</v>
      </c>
      <c r="D117" s="19">
        <v>9610</v>
      </c>
      <c r="E117" s="19"/>
      <c r="F117" s="19"/>
      <c r="GP117" s="15"/>
      <c r="GQ117" s="15"/>
      <c r="GR117" s="15"/>
      <c r="GS117" s="15"/>
      <c r="GT117" s="15"/>
      <c r="GU117" s="15"/>
      <c r="GV117" s="15"/>
      <c r="GW117" s="15"/>
      <c r="GX117" s="15"/>
    </row>
    <row r="118" spans="1:206" s="14" customFormat="1" ht="53.25" customHeight="1" hidden="1">
      <c r="A118" s="16"/>
      <c r="B118" s="23" t="s">
        <v>94</v>
      </c>
      <c r="C118" s="18">
        <f t="shared" si="0"/>
        <v>2600</v>
      </c>
      <c r="D118" s="19">
        <v>2600</v>
      </c>
      <c r="E118" s="19"/>
      <c r="F118" s="19"/>
      <c r="GP118" s="15"/>
      <c r="GQ118" s="15"/>
      <c r="GR118" s="15"/>
      <c r="GS118" s="15"/>
      <c r="GT118" s="15"/>
      <c r="GU118" s="15"/>
      <c r="GV118" s="15"/>
      <c r="GW118" s="15"/>
      <c r="GX118" s="15"/>
    </row>
    <row r="119" spans="1:206" s="14" customFormat="1" ht="78" customHeight="1" hidden="1">
      <c r="A119" s="16"/>
      <c r="B119" s="23" t="s">
        <v>105</v>
      </c>
      <c r="C119" s="18">
        <f t="shared" si="0"/>
        <v>22000</v>
      </c>
      <c r="D119" s="19">
        <v>22000</v>
      </c>
      <c r="E119" s="19"/>
      <c r="F119" s="19"/>
      <c r="GP119" s="15"/>
      <c r="GQ119" s="15"/>
      <c r="GR119" s="15"/>
      <c r="GS119" s="15"/>
      <c r="GT119" s="15"/>
      <c r="GU119" s="15"/>
      <c r="GV119" s="15"/>
      <c r="GW119" s="15"/>
      <c r="GX119" s="15"/>
    </row>
    <row r="120" spans="1:206" s="14" customFormat="1" ht="48" customHeight="1" hidden="1">
      <c r="A120" s="16"/>
      <c r="B120" s="23" t="s">
        <v>107</v>
      </c>
      <c r="C120" s="18">
        <f t="shared" si="0"/>
        <v>10000</v>
      </c>
      <c r="D120" s="19">
        <v>10000</v>
      </c>
      <c r="E120" s="19"/>
      <c r="F120" s="19"/>
      <c r="GP120" s="15"/>
      <c r="GQ120" s="15"/>
      <c r="GR120" s="15"/>
      <c r="GS120" s="15"/>
      <c r="GT120" s="15"/>
      <c r="GU120" s="15"/>
      <c r="GV120" s="15"/>
      <c r="GW120" s="15"/>
      <c r="GX120" s="15"/>
    </row>
    <row r="121" spans="1:206" s="14" customFormat="1" ht="56.25" customHeight="1" hidden="1">
      <c r="A121" s="16"/>
      <c r="B121" s="23" t="s">
        <v>108</v>
      </c>
      <c r="C121" s="18">
        <f t="shared" si="0"/>
        <v>3000</v>
      </c>
      <c r="D121" s="19">
        <v>3000</v>
      </c>
      <c r="E121" s="19"/>
      <c r="F121" s="19"/>
      <c r="GP121" s="15"/>
      <c r="GQ121" s="15"/>
      <c r="GR121" s="15"/>
      <c r="GS121" s="15"/>
      <c r="GT121" s="15"/>
      <c r="GU121" s="15"/>
      <c r="GV121" s="15"/>
      <c r="GW121" s="15"/>
      <c r="GX121" s="15"/>
    </row>
    <row r="122" spans="1:206" s="14" customFormat="1" ht="39.75" customHeight="1" hidden="1">
      <c r="A122" s="16"/>
      <c r="B122" s="23" t="s">
        <v>139</v>
      </c>
      <c r="C122" s="18">
        <f t="shared" si="0"/>
        <v>10000</v>
      </c>
      <c r="D122" s="19">
        <v>10000</v>
      </c>
      <c r="E122" s="19"/>
      <c r="F122" s="19"/>
      <c r="GP122" s="15"/>
      <c r="GQ122" s="15"/>
      <c r="GR122" s="15"/>
      <c r="GS122" s="15"/>
      <c r="GT122" s="15"/>
      <c r="GU122" s="15"/>
      <c r="GV122" s="15"/>
      <c r="GW122" s="15"/>
      <c r="GX122" s="15"/>
    </row>
    <row r="123" spans="1:206" s="14" customFormat="1" ht="39" customHeight="1" hidden="1">
      <c r="A123" s="16"/>
      <c r="B123" s="23" t="s">
        <v>140</v>
      </c>
      <c r="C123" s="18">
        <f t="shared" si="0"/>
        <v>3000</v>
      </c>
      <c r="D123" s="19">
        <v>3000</v>
      </c>
      <c r="E123" s="19"/>
      <c r="F123" s="19"/>
      <c r="GP123" s="15"/>
      <c r="GQ123" s="15"/>
      <c r="GR123" s="15"/>
      <c r="GS123" s="15"/>
      <c r="GT123" s="15"/>
      <c r="GU123" s="15"/>
      <c r="GV123" s="15"/>
      <c r="GW123" s="15"/>
      <c r="GX123" s="15"/>
    </row>
    <row r="124" spans="1:206" s="14" customFormat="1" ht="47.25" customHeight="1" hidden="1">
      <c r="A124" s="16"/>
      <c r="B124" s="23" t="s">
        <v>141</v>
      </c>
      <c r="C124" s="18">
        <f t="shared" si="0"/>
        <v>23500</v>
      </c>
      <c r="D124" s="19">
        <v>23500</v>
      </c>
      <c r="E124" s="19"/>
      <c r="F124" s="19"/>
      <c r="GP124" s="15"/>
      <c r="GQ124" s="15"/>
      <c r="GR124" s="15"/>
      <c r="GS124" s="15"/>
      <c r="GT124" s="15"/>
      <c r="GU124" s="15"/>
      <c r="GV124" s="15"/>
      <c r="GW124" s="15"/>
      <c r="GX124" s="15"/>
    </row>
    <row r="125" spans="1:206" s="14" customFormat="1" ht="47.25" customHeight="1" hidden="1">
      <c r="A125" s="16"/>
      <c r="B125" s="23" t="s">
        <v>149</v>
      </c>
      <c r="C125" s="18">
        <f t="shared" si="0"/>
        <v>34000</v>
      </c>
      <c r="D125" s="19">
        <v>34000</v>
      </c>
      <c r="E125" s="19"/>
      <c r="F125" s="19"/>
      <c r="GP125" s="15"/>
      <c r="GQ125" s="15"/>
      <c r="GR125" s="15"/>
      <c r="GS125" s="15"/>
      <c r="GT125" s="15"/>
      <c r="GU125" s="15"/>
      <c r="GV125" s="15"/>
      <c r="GW125" s="15"/>
      <c r="GX125" s="15"/>
    </row>
    <row r="126" spans="1:206" s="14" customFormat="1" ht="108" customHeight="1" hidden="1">
      <c r="A126" s="16"/>
      <c r="B126" s="23" t="s">
        <v>106</v>
      </c>
      <c r="C126" s="18">
        <f t="shared" si="0"/>
        <v>3000</v>
      </c>
      <c r="D126" s="19">
        <v>3000</v>
      </c>
      <c r="E126" s="19"/>
      <c r="F126" s="19"/>
      <c r="GP126" s="15"/>
      <c r="GQ126" s="15"/>
      <c r="GR126" s="15"/>
      <c r="GS126" s="15"/>
      <c r="GT126" s="15"/>
      <c r="GU126" s="15"/>
      <c r="GV126" s="15"/>
      <c r="GW126" s="15"/>
      <c r="GX126" s="15"/>
    </row>
    <row r="127" spans="1:206" s="14" customFormat="1" ht="48.75" customHeight="1">
      <c r="A127" s="16"/>
      <c r="B127" s="23" t="s">
        <v>155</v>
      </c>
      <c r="C127" s="18">
        <f t="shared" si="0"/>
        <v>16800</v>
      </c>
      <c r="D127" s="19">
        <v>16800</v>
      </c>
      <c r="E127" s="19"/>
      <c r="F127" s="19"/>
      <c r="GP127" s="15"/>
      <c r="GQ127" s="15"/>
      <c r="GR127" s="15"/>
      <c r="GS127" s="15"/>
      <c r="GT127" s="15"/>
      <c r="GU127" s="15"/>
      <c r="GV127" s="15"/>
      <c r="GW127" s="15"/>
      <c r="GX127" s="15"/>
    </row>
    <row r="128" spans="1:206" s="14" customFormat="1" ht="39.75" customHeight="1">
      <c r="A128" s="16"/>
      <c r="B128" s="23" t="s">
        <v>156</v>
      </c>
      <c r="C128" s="18">
        <f t="shared" si="0"/>
        <v>23500</v>
      </c>
      <c r="D128" s="19">
        <v>23500</v>
      </c>
      <c r="E128" s="19"/>
      <c r="F128" s="19"/>
      <c r="GP128" s="15"/>
      <c r="GQ128" s="15"/>
      <c r="GR128" s="15"/>
      <c r="GS128" s="15"/>
      <c r="GT128" s="15"/>
      <c r="GU128" s="15"/>
      <c r="GV128" s="15"/>
      <c r="GW128" s="15"/>
      <c r="GX128" s="15"/>
    </row>
    <row r="129" spans="1:206" s="14" customFormat="1" ht="51.75" customHeight="1" hidden="1">
      <c r="A129" s="16"/>
      <c r="B129" s="23" t="s">
        <v>70</v>
      </c>
      <c r="C129" s="18">
        <f t="shared" si="0"/>
        <v>1208902</v>
      </c>
      <c r="D129" s="19">
        <f>417000+400732-4830+396000</f>
        <v>1208902</v>
      </c>
      <c r="E129" s="19"/>
      <c r="F129" s="19"/>
      <c r="GP129" s="15"/>
      <c r="GQ129" s="15"/>
      <c r="GR129" s="15"/>
      <c r="GS129" s="15"/>
      <c r="GT129" s="15"/>
      <c r="GU129" s="15"/>
      <c r="GV129" s="15"/>
      <c r="GW129" s="15"/>
      <c r="GX129" s="15"/>
    </row>
    <row r="130" spans="1:206" s="14" customFormat="1" ht="58.5" customHeight="1" hidden="1">
      <c r="A130" s="16"/>
      <c r="B130" s="23" t="s">
        <v>148</v>
      </c>
      <c r="C130" s="18">
        <f t="shared" si="0"/>
        <v>53000</v>
      </c>
      <c r="D130" s="19">
        <f>20000+28000+5000</f>
        <v>53000</v>
      </c>
      <c r="E130" s="19"/>
      <c r="F130" s="19"/>
      <c r="GP130" s="15"/>
      <c r="GQ130" s="15"/>
      <c r="GR130" s="15"/>
      <c r="GS130" s="15"/>
      <c r="GT130" s="15"/>
      <c r="GU130" s="15"/>
      <c r="GV130" s="15"/>
      <c r="GW130" s="15"/>
      <c r="GX130" s="15"/>
    </row>
    <row r="131" spans="1:206" s="14" customFormat="1" ht="51.75" customHeight="1" hidden="1">
      <c r="A131" s="16"/>
      <c r="B131" s="23" t="s">
        <v>71</v>
      </c>
      <c r="C131" s="18">
        <f t="shared" si="0"/>
        <v>6000</v>
      </c>
      <c r="D131" s="19">
        <f>4000+2000</f>
        <v>6000</v>
      </c>
      <c r="E131" s="19"/>
      <c r="F131" s="19"/>
      <c r="GP131" s="15"/>
      <c r="GQ131" s="15"/>
      <c r="GR131" s="15"/>
      <c r="GS131" s="15"/>
      <c r="GT131" s="15"/>
      <c r="GU131" s="15"/>
      <c r="GV131" s="15"/>
      <c r="GW131" s="15"/>
      <c r="GX131" s="15"/>
    </row>
    <row r="132" spans="1:206" s="14" customFormat="1" ht="51.75" customHeight="1" hidden="1">
      <c r="A132" s="16"/>
      <c r="B132" s="23" t="s">
        <v>72</v>
      </c>
      <c r="C132" s="18">
        <f t="shared" si="0"/>
        <v>27000</v>
      </c>
      <c r="D132" s="19">
        <f>6000+16000+5000</f>
        <v>27000</v>
      </c>
      <c r="E132" s="19"/>
      <c r="F132" s="19"/>
      <c r="GP132" s="15"/>
      <c r="GQ132" s="15"/>
      <c r="GR132" s="15"/>
      <c r="GS132" s="15"/>
      <c r="GT132" s="15"/>
      <c r="GU132" s="15"/>
      <c r="GV132" s="15"/>
      <c r="GW132" s="15"/>
      <c r="GX132" s="15"/>
    </row>
    <row r="133" spans="1:206" s="14" customFormat="1" ht="51.75" customHeight="1" hidden="1">
      <c r="A133" s="16"/>
      <c r="B133" s="23" t="s">
        <v>73</v>
      </c>
      <c r="C133" s="18">
        <f t="shared" si="0"/>
        <v>18000</v>
      </c>
      <c r="D133" s="19">
        <f>3000+12000-12000+15000</f>
        <v>18000</v>
      </c>
      <c r="E133" s="19"/>
      <c r="F133" s="19"/>
      <c r="GP133" s="15"/>
      <c r="GQ133" s="15"/>
      <c r="GR133" s="15"/>
      <c r="GS133" s="15"/>
      <c r="GT133" s="15"/>
      <c r="GU133" s="15"/>
      <c r="GV133" s="15"/>
      <c r="GW133" s="15"/>
      <c r="GX133" s="15"/>
    </row>
    <row r="134" spans="1:206" s="14" customFormat="1" ht="51.75" customHeight="1" hidden="1">
      <c r="A134" s="16"/>
      <c r="B134" s="23" t="s">
        <v>123</v>
      </c>
      <c r="C134" s="18">
        <f t="shared" si="0"/>
        <v>780</v>
      </c>
      <c r="D134" s="19">
        <v>780</v>
      </c>
      <c r="E134" s="19"/>
      <c r="F134" s="19"/>
      <c r="GP134" s="15"/>
      <c r="GQ134" s="15"/>
      <c r="GR134" s="15"/>
      <c r="GS134" s="15"/>
      <c r="GT134" s="15"/>
      <c r="GU134" s="15"/>
      <c r="GV134" s="15"/>
      <c r="GW134" s="15"/>
      <c r="GX134" s="15"/>
    </row>
    <row r="135" spans="1:206" s="14" customFormat="1" ht="51.75" customHeight="1" hidden="1">
      <c r="A135" s="16"/>
      <c r="B135" s="23" t="s">
        <v>124</v>
      </c>
      <c r="C135" s="18">
        <f t="shared" si="0"/>
        <v>50</v>
      </c>
      <c r="D135" s="19">
        <v>50</v>
      </c>
      <c r="E135" s="19"/>
      <c r="F135" s="19"/>
      <c r="GP135" s="15"/>
      <c r="GQ135" s="15"/>
      <c r="GR135" s="15"/>
      <c r="GS135" s="15"/>
      <c r="GT135" s="15"/>
      <c r="GU135" s="15"/>
      <c r="GV135" s="15"/>
      <c r="GW135" s="15"/>
      <c r="GX135" s="15"/>
    </row>
    <row r="136" spans="1:206" s="14" customFormat="1" ht="51.75" customHeight="1" hidden="1">
      <c r="A136" s="16"/>
      <c r="B136" s="23" t="s">
        <v>126</v>
      </c>
      <c r="C136" s="18">
        <f t="shared" si="0"/>
        <v>3000</v>
      </c>
      <c r="D136" s="19">
        <v>3000</v>
      </c>
      <c r="E136" s="19"/>
      <c r="F136" s="19"/>
      <c r="GP136" s="15"/>
      <c r="GQ136" s="15"/>
      <c r="GR136" s="15"/>
      <c r="GS136" s="15"/>
      <c r="GT136" s="15"/>
      <c r="GU136" s="15"/>
      <c r="GV136" s="15"/>
      <c r="GW136" s="15"/>
      <c r="GX136" s="15"/>
    </row>
    <row r="137" spans="1:206" s="14" customFormat="1" ht="64.5" customHeight="1" hidden="1">
      <c r="A137" s="16"/>
      <c r="B137" s="23" t="s">
        <v>125</v>
      </c>
      <c r="C137" s="18">
        <f t="shared" si="0"/>
        <v>96200</v>
      </c>
      <c r="D137" s="19">
        <v>96200</v>
      </c>
      <c r="E137" s="19"/>
      <c r="F137" s="19"/>
      <c r="GP137" s="15"/>
      <c r="GQ137" s="15"/>
      <c r="GR137" s="15"/>
      <c r="GS137" s="15"/>
      <c r="GT137" s="15"/>
      <c r="GU137" s="15"/>
      <c r="GV137" s="15"/>
      <c r="GW137" s="15"/>
      <c r="GX137" s="15"/>
    </row>
    <row r="138" spans="1:206" s="14" customFormat="1" ht="51.75" customHeight="1" hidden="1">
      <c r="A138" s="16"/>
      <c r="B138" s="23" t="s">
        <v>74</v>
      </c>
      <c r="C138" s="18">
        <f t="shared" si="0"/>
        <v>93828</v>
      </c>
      <c r="D138" s="19">
        <v>93828</v>
      </c>
      <c r="E138" s="19"/>
      <c r="F138" s="19"/>
      <c r="GP138" s="15"/>
      <c r="GQ138" s="15"/>
      <c r="GR138" s="15"/>
      <c r="GS138" s="15"/>
      <c r="GT138" s="15"/>
      <c r="GU138" s="15"/>
      <c r="GV138" s="15"/>
      <c r="GW138" s="15"/>
      <c r="GX138" s="15"/>
    </row>
    <row r="139" spans="1:206" s="14" customFormat="1" ht="60" customHeight="1" hidden="1">
      <c r="A139" s="16"/>
      <c r="B139" s="23" t="s">
        <v>75</v>
      </c>
      <c r="C139" s="18">
        <f t="shared" si="0"/>
        <v>3556</v>
      </c>
      <c r="D139" s="19">
        <v>3556</v>
      </c>
      <c r="E139" s="19"/>
      <c r="F139" s="19"/>
      <c r="GP139" s="15"/>
      <c r="GQ139" s="15"/>
      <c r="GR139" s="15"/>
      <c r="GS139" s="15"/>
      <c r="GT139" s="15"/>
      <c r="GU139" s="15"/>
      <c r="GV139" s="15"/>
      <c r="GW139" s="15"/>
      <c r="GX139" s="15"/>
    </row>
    <row r="140" spans="1:206" s="14" customFormat="1" ht="51.75" customHeight="1" hidden="1">
      <c r="A140" s="16"/>
      <c r="B140" s="23" t="s">
        <v>76</v>
      </c>
      <c r="C140" s="18">
        <f t="shared" si="0"/>
        <v>480</v>
      </c>
      <c r="D140" s="19">
        <v>480</v>
      </c>
      <c r="E140" s="19"/>
      <c r="F140" s="19"/>
      <c r="GP140" s="15"/>
      <c r="GQ140" s="15"/>
      <c r="GR140" s="15"/>
      <c r="GS140" s="15"/>
      <c r="GT140" s="15"/>
      <c r="GU140" s="15"/>
      <c r="GV140" s="15"/>
      <c r="GW140" s="15"/>
      <c r="GX140" s="15"/>
    </row>
    <row r="141" spans="1:206" s="14" customFormat="1" ht="49.5" customHeight="1" hidden="1">
      <c r="A141" s="16"/>
      <c r="B141" s="23" t="s">
        <v>77</v>
      </c>
      <c r="C141" s="18">
        <f t="shared" si="0"/>
        <v>14376</v>
      </c>
      <c r="D141" s="19">
        <v>14376</v>
      </c>
      <c r="E141" s="19"/>
      <c r="F141" s="19"/>
      <c r="GP141" s="15"/>
      <c r="GQ141" s="15"/>
      <c r="GR141" s="15"/>
      <c r="GS141" s="15"/>
      <c r="GT141" s="15"/>
      <c r="GU141" s="15"/>
      <c r="GV141" s="15"/>
      <c r="GW141" s="15"/>
      <c r="GX141" s="15"/>
    </row>
    <row r="142" spans="1:206" s="14" customFormat="1" ht="41.25" customHeight="1" hidden="1">
      <c r="A142" s="16"/>
      <c r="B142" s="23" t="s">
        <v>78</v>
      </c>
      <c r="C142" s="18">
        <f t="shared" si="0"/>
        <v>1260</v>
      </c>
      <c r="D142" s="19">
        <v>1260</v>
      </c>
      <c r="E142" s="19"/>
      <c r="F142" s="19"/>
      <c r="GP142" s="15"/>
      <c r="GQ142" s="15"/>
      <c r="GR142" s="15"/>
      <c r="GS142" s="15"/>
      <c r="GT142" s="15"/>
      <c r="GU142" s="15"/>
      <c r="GV142" s="15"/>
      <c r="GW142" s="15"/>
      <c r="GX142" s="15"/>
    </row>
    <row r="143" spans="1:206" s="14" customFormat="1" ht="42" customHeight="1" hidden="1">
      <c r="A143" s="16"/>
      <c r="B143" s="23" t="s">
        <v>79</v>
      </c>
      <c r="C143" s="18">
        <f t="shared" si="0"/>
        <v>370000</v>
      </c>
      <c r="D143" s="19">
        <f>370000</f>
        <v>370000</v>
      </c>
      <c r="E143" s="19"/>
      <c r="F143" s="19"/>
      <c r="GP143" s="15"/>
      <c r="GQ143" s="15"/>
      <c r="GR143" s="15"/>
      <c r="GS143" s="15"/>
      <c r="GT143" s="15"/>
      <c r="GU143" s="15"/>
      <c r="GV143" s="15"/>
      <c r="GW143" s="15"/>
      <c r="GX143" s="15"/>
    </row>
    <row r="144" spans="1:206" s="14" customFormat="1" ht="42" customHeight="1" hidden="1">
      <c r="A144" s="16"/>
      <c r="B144" s="23" t="s">
        <v>145</v>
      </c>
      <c r="C144" s="18">
        <f t="shared" si="0"/>
        <v>75000</v>
      </c>
      <c r="D144" s="19">
        <v>75000</v>
      </c>
      <c r="E144" s="19"/>
      <c r="F144" s="19"/>
      <c r="GP144" s="15"/>
      <c r="GQ144" s="15"/>
      <c r="GR144" s="15"/>
      <c r="GS144" s="15"/>
      <c r="GT144" s="15"/>
      <c r="GU144" s="15"/>
      <c r="GV144" s="15"/>
      <c r="GW144" s="15"/>
      <c r="GX144" s="15"/>
    </row>
    <row r="145" spans="1:206" s="14" customFormat="1" ht="42" customHeight="1" hidden="1">
      <c r="A145" s="16"/>
      <c r="B145" s="23" t="s">
        <v>146</v>
      </c>
      <c r="C145" s="18">
        <f t="shared" si="0"/>
        <v>20000</v>
      </c>
      <c r="D145" s="19">
        <v>20000</v>
      </c>
      <c r="E145" s="19"/>
      <c r="F145" s="19"/>
      <c r="GP145" s="15"/>
      <c r="GQ145" s="15"/>
      <c r="GR145" s="15"/>
      <c r="GS145" s="15"/>
      <c r="GT145" s="15"/>
      <c r="GU145" s="15"/>
      <c r="GV145" s="15"/>
      <c r="GW145" s="15"/>
      <c r="GX145" s="15"/>
    </row>
    <row r="146" spans="1:206" s="14" customFormat="1" ht="48" customHeight="1" hidden="1">
      <c r="A146" s="16"/>
      <c r="B146" s="23" t="s">
        <v>84</v>
      </c>
      <c r="C146" s="18">
        <f t="shared" si="0"/>
        <v>135150</v>
      </c>
      <c r="D146" s="19">
        <f>55150+80000</f>
        <v>135150</v>
      </c>
      <c r="E146" s="19"/>
      <c r="F146" s="19"/>
      <c r="GP146" s="15"/>
      <c r="GQ146" s="15"/>
      <c r="GR146" s="15"/>
      <c r="GS146" s="15"/>
      <c r="GT146" s="15"/>
      <c r="GU146" s="15"/>
      <c r="GV146" s="15"/>
      <c r="GW146" s="15"/>
      <c r="GX146" s="15"/>
    </row>
    <row r="147" spans="1:206" s="14" customFormat="1" ht="48.75" customHeight="1" hidden="1">
      <c r="A147" s="16"/>
      <c r="B147" s="23" t="s">
        <v>147</v>
      </c>
      <c r="C147" s="18">
        <f t="shared" si="0"/>
        <v>250000</v>
      </c>
      <c r="D147" s="19">
        <f>125000+125000</f>
        <v>250000</v>
      </c>
      <c r="E147" s="19"/>
      <c r="F147" s="19"/>
      <c r="GP147" s="15"/>
      <c r="GQ147" s="15"/>
      <c r="GR147" s="15"/>
      <c r="GS147" s="15"/>
      <c r="GT147" s="15"/>
      <c r="GU147" s="15"/>
      <c r="GV147" s="15"/>
      <c r="GW147" s="15"/>
      <c r="GX147" s="15"/>
    </row>
    <row r="148" spans="1:206" s="14" customFormat="1" ht="40.5" customHeight="1" hidden="1">
      <c r="A148" s="16"/>
      <c r="B148" s="23" t="s">
        <v>80</v>
      </c>
      <c r="C148" s="18">
        <f t="shared" si="0"/>
        <v>577080</v>
      </c>
      <c r="D148" s="19">
        <v>577080</v>
      </c>
      <c r="E148" s="19"/>
      <c r="F148" s="19"/>
      <c r="GP148" s="15"/>
      <c r="GQ148" s="15"/>
      <c r="GR148" s="15"/>
      <c r="GS148" s="15"/>
      <c r="GT148" s="15"/>
      <c r="GU148" s="15"/>
      <c r="GV148" s="15"/>
      <c r="GW148" s="15"/>
      <c r="GX148" s="15"/>
    </row>
    <row r="149" spans="1:206" s="14" customFormat="1" ht="51.75" customHeight="1" hidden="1">
      <c r="A149" s="16"/>
      <c r="B149" s="23" t="s">
        <v>81</v>
      </c>
      <c r="C149" s="18">
        <f t="shared" si="0"/>
        <v>10000</v>
      </c>
      <c r="D149" s="19">
        <v>10000</v>
      </c>
      <c r="E149" s="19"/>
      <c r="F149" s="19"/>
      <c r="GP149" s="15"/>
      <c r="GQ149" s="15"/>
      <c r="GR149" s="15"/>
      <c r="GS149" s="15"/>
      <c r="GT149" s="15"/>
      <c r="GU149" s="15"/>
      <c r="GV149" s="15"/>
      <c r="GW149" s="15"/>
      <c r="GX149" s="15"/>
    </row>
    <row r="150" spans="1:206" s="14" customFormat="1" ht="51.75" customHeight="1" hidden="1">
      <c r="A150" s="16"/>
      <c r="B150" s="23" t="s">
        <v>82</v>
      </c>
      <c r="C150" s="18">
        <f t="shared" si="0"/>
        <v>20000</v>
      </c>
      <c r="D150" s="19">
        <v>20000</v>
      </c>
      <c r="E150" s="19"/>
      <c r="F150" s="19"/>
      <c r="GP150" s="15"/>
      <c r="GQ150" s="15"/>
      <c r="GR150" s="15"/>
      <c r="GS150" s="15"/>
      <c r="GT150" s="15"/>
      <c r="GU150" s="15"/>
      <c r="GV150" s="15"/>
      <c r="GW150" s="15"/>
      <c r="GX150" s="15"/>
    </row>
    <row r="151" spans="1:206" s="14" customFormat="1" ht="80.25" customHeight="1" hidden="1">
      <c r="A151" s="16"/>
      <c r="B151" s="23" t="s">
        <v>95</v>
      </c>
      <c r="C151" s="18">
        <f aca="true" t="shared" si="2" ref="C151:C156">D151+E151</f>
        <v>90450</v>
      </c>
      <c r="D151" s="19">
        <v>90450</v>
      </c>
      <c r="E151" s="19"/>
      <c r="F151" s="19"/>
      <c r="GP151" s="15"/>
      <c r="GQ151" s="15"/>
      <c r="GR151" s="15"/>
      <c r="GS151" s="15"/>
      <c r="GT151" s="15"/>
      <c r="GU151" s="15"/>
      <c r="GV151" s="15"/>
      <c r="GW151" s="15"/>
      <c r="GX151" s="15"/>
    </row>
    <row r="152" spans="1:206" s="14" customFormat="1" ht="31.5" customHeight="1" hidden="1">
      <c r="A152" s="16"/>
      <c r="B152" s="23" t="s">
        <v>96</v>
      </c>
      <c r="C152" s="18">
        <f t="shared" si="2"/>
        <v>3000</v>
      </c>
      <c r="D152" s="19">
        <v>3000</v>
      </c>
      <c r="E152" s="19"/>
      <c r="F152" s="19"/>
      <c r="GP152" s="15"/>
      <c r="GQ152" s="15"/>
      <c r="GR152" s="15"/>
      <c r="GS152" s="15"/>
      <c r="GT152" s="15"/>
      <c r="GU152" s="15"/>
      <c r="GV152" s="15"/>
      <c r="GW152" s="15"/>
      <c r="GX152" s="15"/>
    </row>
    <row r="153" spans="1:206" s="14" customFormat="1" ht="34.5" customHeight="1" hidden="1">
      <c r="A153" s="16"/>
      <c r="B153" s="23" t="s">
        <v>97</v>
      </c>
      <c r="C153" s="18">
        <f t="shared" si="2"/>
        <v>13650</v>
      </c>
      <c r="D153" s="19">
        <f>12050+1600</f>
        <v>13650</v>
      </c>
      <c r="E153" s="19"/>
      <c r="F153" s="19"/>
      <c r="GP153" s="15"/>
      <c r="GQ153" s="15"/>
      <c r="GR153" s="15"/>
      <c r="GS153" s="15"/>
      <c r="GT153" s="15"/>
      <c r="GU153" s="15"/>
      <c r="GV153" s="15"/>
      <c r="GW153" s="15"/>
      <c r="GX153" s="15"/>
    </row>
    <row r="154" spans="1:206" s="14" customFormat="1" ht="75" customHeight="1" hidden="1">
      <c r="A154" s="16">
        <v>41054000</v>
      </c>
      <c r="B154" s="23" t="s">
        <v>143</v>
      </c>
      <c r="C154" s="18">
        <f t="shared" si="2"/>
        <v>1089000</v>
      </c>
      <c r="D154" s="19"/>
      <c r="E154" s="19">
        <v>1089000</v>
      </c>
      <c r="F154" s="19">
        <v>1089000</v>
      </c>
      <c r="GP154" s="15"/>
      <c r="GQ154" s="15"/>
      <c r="GR154" s="15"/>
      <c r="GS154" s="15"/>
      <c r="GT154" s="15"/>
      <c r="GU154" s="15"/>
      <c r="GV154" s="15"/>
      <c r="GW154" s="15"/>
      <c r="GX154" s="15"/>
    </row>
    <row r="155" spans="1:206" s="14" customFormat="1" ht="55.5" customHeight="1" hidden="1">
      <c r="A155" s="16">
        <v>41054300</v>
      </c>
      <c r="B155" s="23" t="s">
        <v>142</v>
      </c>
      <c r="C155" s="18">
        <f t="shared" si="2"/>
        <v>264600</v>
      </c>
      <c r="D155" s="19">
        <v>264600</v>
      </c>
      <c r="E155" s="19"/>
      <c r="F155" s="19"/>
      <c r="GP155" s="15"/>
      <c r="GQ155" s="15"/>
      <c r="GR155" s="15"/>
      <c r="GS155" s="15"/>
      <c r="GT155" s="15"/>
      <c r="GU155" s="15"/>
      <c r="GV155" s="15"/>
      <c r="GW155" s="15"/>
      <c r="GX155" s="15"/>
    </row>
    <row r="156" spans="1:206" s="14" customFormat="1" ht="26.25" customHeight="1">
      <c r="A156" s="16"/>
      <c r="B156" s="27" t="s">
        <v>9</v>
      </c>
      <c r="C156" s="11">
        <f t="shared" si="2"/>
        <v>189598108.24</v>
      </c>
      <c r="D156" s="12">
        <f>D41+D40</f>
        <v>185574583.24</v>
      </c>
      <c r="E156" s="12">
        <f>E41+E40</f>
        <v>4023525</v>
      </c>
      <c r="F156" s="12">
        <f>F41+F40</f>
        <v>2318596</v>
      </c>
      <c r="GP156" s="15"/>
      <c r="GQ156" s="15"/>
      <c r="GR156" s="15"/>
      <c r="GS156" s="15"/>
      <c r="GT156" s="15"/>
      <c r="GU156" s="15"/>
      <c r="GV156" s="15"/>
      <c r="GW156" s="15"/>
      <c r="GX156" s="15"/>
    </row>
    <row r="158" spans="1:5" ht="65.25" customHeight="1">
      <c r="A158" s="4" t="s">
        <v>158</v>
      </c>
      <c r="C158" s="28"/>
      <c r="D158" s="28"/>
      <c r="E158" s="4" t="s">
        <v>159</v>
      </c>
    </row>
    <row r="159" spans="1:5" ht="17.25" customHeight="1">
      <c r="A159" s="4"/>
      <c r="C159" s="28"/>
      <c r="D159" s="28"/>
      <c r="E159" s="4"/>
    </row>
  </sheetData>
  <sheetProtection/>
  <mergeCells count="10">
    <mergeCell ref="A40:B40"/>
    <mergeCell ref="E1:F1"/>
    <mergeCell ref="E3:F3"/>
    <mergeCell ref="A4:F4"/>
    <mergeCell ref="A5:F5"/>
    <mergeCell ref="A7:A8"/>
    <mergeCell ref="B7:B8"/>
    <mergeCell ref="C7:C8"/>
    <mergeCell ref="D7:D8"/>
    <mergeCell ref="E7:F7"/>
  </mergeCells>
  <printOptions/>
  <pageMargins left="0.82" right="0.46" top="0.62" bottom="0.94" header="0.41" footer="0.31496062992125984"/>
  <pageSetup fitToHeight="5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Райрада</cp:lastModifiedBy>
  <cp:lastPrinted>2019-08-22T12:09:20Z</cp:lastPrinted>
  <dcterms:created xsi:type="dcterms:W3CDTF">2015-01-16T13:47:56Z</dcterms:created>
  <dcterms:modified xsi:type="dcterms:W3CDTF">2019-09-02T12:17:59Z</dcterms:modified>
  <cp:category/>
  <cp:version/>
  <cp:contentType/>
  <cp:contentStatus/>
</cp:coreProperties>
</file>