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13" activeTab="0"/>
  </bookViews>
  <sheets>
    <sheet name="Додаток3" sheetId="1" r:id="rId1"/>
  </sheets>
  <definedNames>
    <definedName name="_xlnm.Print_Area" localSheetId="0">'Додаток3'!$A$2:$P$74</definedName>
    <definedName name="_xlnm.Print_Titles" localSheetId="0">'Додаток3'!$13:$13</definedName>
    <definedName name="С77">#REF!</definedName>
  </definedNames>
  <calcPr fullCalcOnLoad="1"/>
</workbook>
</file>

<file path=xl/sharedStrings.xml><?xml version="1.0" encoding="utf-8"?>
<sst xmlns="http://schemas.openxmlformats.org/spreadsheetml/2006/main" count="194" uniqueCount="157">
  <si>
    <t>Додаток 2</t>
  </si>
  <si>
    <t xml:space="preserve">до розпорядження голови
районної ради </t>
  </si>
  <si>
    <t>ЗМІНИ</t>
  </si>
  <si>
    <t>до додатка 3  "Розподіл видатків районного бюджету на 2020 рік"</t>
  </si>
  <si>
    <t>04309200000</t>
  </si>
  <si>
    <t>код бюджету</t>
  </si>
  <si>
    <t>(грн)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</si>
  <si>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</si>
  <si>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</si>
  <si>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</si>
  <si>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</si>
  <si>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</si>
  <si>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Спеціальний фонд</t>
  </si>
  <si>
    <t>РАЗОМ</t>
  </si>
  <si>
    <t>Усього</t>
  </si>
  <si>
    <t>видатки споживання</t>
  </si>
  <si>
    <t>з них</t>
  </si>
  <si>
    <t>видатки розвитку</t>
  </si>
  <si>
    <t>у тому числі бюджет розвитку</t>
  </si>
  <si>
    <t>видатки споживанняя</t>
  </si>
  <si>
    <t>оплата праці</t>
  </si>
  <si>
    <t>комунальні послуги та енергоносії</t>
  </si>
  <si>
    <t>комунальні послуги та енергносії</t>
  </si>
  <si>
    <t>0100000</t>
  </si>
  <si>
    <t xml:space="preserve">Районна  рада 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</si>
  <si>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</si>
  <si>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</si>
  <si>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</si>
  <si>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</si>
  <si>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</si>
  <si>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0110191</t>
  </si>
  <si>
    <t>0191</t>
  </si>
  <si>
    <t>0160</t>
  </si>
  <si>
    <t>Проведення місцевих виборів</t>
  </si>
  <si>
    <t>0200000</t>
  </si>
  <si>
    <t xml:space="preserve">Райдержадміністрація </t>
  </si>
  <si>
    <t>0210000</t>
  </si>
  <si>
    <t>0211140</t>
  </si>
  <si>
    <t>1140</t>
  </si>
  <si>
    <t>0950</t>
  </si>
  <si>
    <t xml:space="preserve">Підвищення кваліфікації, перепідготовка кадрів закладами післядипломної освіти </t>
  </si>
  <si>
    <t>0210191</t>
  </si>
  <si>
    <t>0212010</t>
  </si>
  <si>
    <t>2010</t>
  </si>
  <si>
    <t>0731</t>
  </si>
  <si>
    <t>Багатопрофільна стаціонарна медична допомога населенню</t>
  </si>
  <si>
    <t>у тому числі:</t>
  </si>
  <si>
    <t>за рахунок субвенції з державного бюджету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</si>
  <si>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</si>
  <si>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</si>
  <si>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</si>
  <si>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</si>
  <si>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</si>
  <si>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</si>
  <si>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</si>
  <si>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</si>
  <si>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0213121</t>
  </si>
  <si>
    <t>3121</t>
  </si>
  <si>
    <t>1040</t>
  </si>
  <si>
    <t>Утримання та забезпечення діяльності центрів соціальних служб для сім’ї, дітей та молоді</t>
  </si>
  <si>
    <t>0213131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</si>
  <si>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</si>
  <si>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</si>
  <si>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0217363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</si>
  <si>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</si>
  <si>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</si>
  <si>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</si>
  <si>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0217322</t>
  </si>
  <si>
    <t>7322</t>
  </si>
  <si>
    <t>0443</t>
  </si>
  <si>
    <t>Будівництво медичних установ та закладів</t>
  </si>
  <si>
    <t>0219770</t>
  </si>
  <si>
    <t>9770</t>
  </si>
  <si>
    <t>0180</t>
  </si>
  <si>
    <t>Інші субвенції з місцевого бюджету в т.ч.</t>
  </si>
  <si>
    <t xml:space="preserve">на  створення і використання матеріальних резервів для запобігання та ліквідації надзвичайних ситуацій техногенного і природного характеру  та їх наслідків 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</si>
  <si>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</si>
  <si>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</si>
  <si>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</si>
  <si>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0219620</t>
  </si>
  <si>
    <t>9620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</si>
  <si>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</si>
  <si>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0217364</t>
  </si>
  <si>
    <t>7364</t>
  </si>
  <si>
    <t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</t>
  </si>
  <si>
    <t>0600000</t>
  </si>
  <si>
    <t>Відділ освіти райдержадміністрації</t>
  </si>
  <si>
    <t>0610000</t>
  </si>
  <si>
    <t>0611020</t>
  </si>
  <si>
    <t>1020</t>
  </si>
  <si>
    <t>0921</t>
  </si>
  <si>
    <t>Надання загальної середньої освіти закладами загальної середньої освіти (у тому  числі з дошкільними підрозділами (відділеннями, групами))</t>
  </si>
  <si>
    <t>0611090</t>
  </si>
  <si>
    <t>1090</t>
  </si>
  <si>
    <t>0960</t>
  </si>
  <si>
    <t>Надання позашкільної освіти  закладами позашкільної освіти, заходи із позашкільної роботи з дітьми</t>
  </si>
  <si>
    <t>0611150</t>
  </si>
  <si>
    <t>1150</t>
  </si>
  <si>
    <t>0990</t>
  </si>
  <si>
    <t>Методичне забезпечення діяльності закладів освіти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</si>
  <si>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</si>
  <si>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</si>
  <si>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</si>
  <si>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</si>
  <si>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</si>
  <si>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</si>
  <si>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0611170</t>
  </si>
  <si>
    <t>1170</t>
  </si>
  <si>
    <t>Забезпечення діяльності інклюзивно-ресурсних центрів</t>
  </si>
  <si>
    <t>0613140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</si>
  <si>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</si>
  <si>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0617321</t>
  </si>
  <si>
    <t>Будівництво освітніх установ та закладів</t>
  </si>
  <si>
    <t>0617364</t>
  </si>
  <si>
    <t>0800000</t>
  </si>
  <si>
    <t>Управління    соціального  захисту населення райдержадміністрації</t>
  </si>
  <si>
    <t>0810000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</si>
  <si>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</si>
  <si>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</si>
  <si>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</si>
  <si>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</si>
  <si>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</si>
  <si>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</si>
  <si>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</si>
  <si>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0813242</t>
  </si>
  <si>
    <t>3242</t>
  </si>
  <si>
    <t>Інші заходи у сфері соціального захисту і соціального забезпечення</t>
  </si>
  <si>
    <t>0813050</t>
  </si>
  <si>
    <t>3050</t>
  </si>
  <si>
    <t>1070</t>
  </si>
  <si>
    <t>Пільгове медичне обслуговування осіб, які постраждали внаслідок Чорнобильської катастрофи</t>
  </si>
  <si>
    <t>0817323</t>
  </si>
  <si>
    <t>7323</t>
  </si>
  <si>
    <t>Будівництво  установ та закладів соціальної сфери</t>
  </si>
  <si>
    <t>1000000</t>
  </si>
  <si>
    <t>Відділ культури, туризму, національностей та релігій райдержадміністрації</t>
  </si>
  <si>
    <t>1010000</t>
  </si>
  <si>
    <t>1014040</t>
  </si>
  <si>
    <t>4040</t>
  </si>
  <si>
    <t>0824</t>
  </si>
  <si>
    <t>Забезпечення діяльності музеїв i виставок</t>
  </si>
  <si>
    <t>0829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</si>
  <si>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</si>
  <si>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</si>
  <si>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</si>
  <si>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Фінансовий відділ райдержадміністрації</t>
  </si>
  <si>
    <t>3710000</t>
  </si>
  <si>
    <t>3719770</t>
  </si>
  <si>
    <t>Інші субвенції з місцевого бюджету в т. ч. з обласного бюджету</t>
  </si>
  <si>
    <t xml:space="preserve">Інші дотації з місцевого бюджету 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</si>
  <si>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</si>
  <si>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0133</t>
  </si>
  <si>
    <t>Нерозподілені трансферти з державного бюджету</t>
  </si>
  <si>
    <t>Резервний фонд</t>
  </si>
  <si>
    <t>РАЗОМ ВИДАТКІВ</t>
  </si>
  <si>
    <t>Заступник голови районної ради</t>
  </si>
  <si>
    <t>В. ЄВТУШЕНКО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</si>
</sst>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_р_._-;\-* #,##0.00_р_._-;_-* \-??_р_._-;_-@_-"/>
    <numFmt numFmtId="166" formatCode="@"/>
    <numFmt numFmtId="167" formatCode="#,##0.00"/>
    <numFmt numFmtId="168" formatCode="#,##0.0"/>
    <numFmt numFmtId="169" formatCode="_-* #,##0.00\ _₽_-;\-* #,##0.00\ _₽_-;_-* \-??\ _₽_-;_-@_-"/>
    <numFmt numFmtId="170" formatCode="0.0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  <font>
      <sz val="8"/>
      <color indexed="10"/>
      <name val="Verdana"/>
      <family val="2"/>
    </font>
    <font>
      <i/>
      <sz val="8"/>
      <name val="Verdana"/>
      <family val="2"/>
    </font>
    <font>
      <b/>
      <u val="single"/>
      <sz val="8"/>
      <color indexed="10"/>
      <name val="Verdana"/>
      <family val="2"/>
    </font>
    <font>
      <b/>
      <u val="single"/>
      <sz val="8"/>
      <name val="Verdana"/>
      <family val="2"/>
    </font>
    <font>
      <b/>
      <i/>
      <u val="single"/>
      <sz val="8"/>
      <name val="Verdana"/>
      <family val="2"/>
    </font>
    <font>
      <b/>
      <i/>
      <sz val="8"/>
      <name val="Verdana"/>
      <family val="2"/>
    </font>
    <font>
      <i/>
      <sz val="8"/>
      <color indexed="10"/>
      <name val="Verdana"/>
      <family val="2"/>
    </font>
    <font>
      <b/>
      <i/>
      <sz val="8"/>
      <color indexed="10"/>
      <name val="Verdana"/>
      <family val="2"/>
    </font>
    <font>
      <b/>
      <sz val="8"/>
      <color indexed="10"/>
      <name val="Verdana"/>
      <family val="2"/>
    </font>
    <font>
      <u val="single"/>
      <sz val="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124">
    <xf numFmtId="164" fontId="0" fillId="0" borderId="0" xfId="0" applyAlignment="1">
      <alignment/>
    </xf>
    <xf numFmtId="164" fontId="19" fillId="0" borderId="0" xfId="0" applyFont="1" applyFill="1" applyAlignment="1">
      <alignment horizontal="center"/>
    </xf>
    <xf numFmtId="164" fontId="19" fillId="0" borderId="0" xfId="0" applyFont="1" applyFill="1" applyAlignment="1">
      <alignment wrapText="1"/>
    </xf>
    <xf numFmtId="164" fontId="19" fillId="0" borderId="0" xfId="0" applyFont="1" applyFill="1" applyAlignment="1">
      <alignment/>
    </xf>
    <xf numFmtId="165" fontId="19" fillId="0" borderId="0" xfId="0" applyNumberFormat="1" applyFont="1" applyFill="1" applyBorder="1" applyAlignment="1">
      <alignment/>
    </xf>
    <xf numFmtId="164" fontId="19" fillId="0" borderId="0" xfId="0" applyFont="1" applyFill="1" applyBorder="1" applyAlignment="1">
      <alignment/>
    </xf>
    <xf numFmtId="164" fontId="19" fillId="0" borderId="0" xfId="0" applyFont="1" applyFill="1" applyAlignment="1">
      <alignment/>
    </xf>
    <xf numFmtId="164" fontId="20" fillId="0" borderId="0" xfId="0" applyFont="1" applyFill="1" applyAlignment="1">
      <alignment horizontal="left" indent="3"/>
    </xf>
    <xf numFmtId="164" fontId="19" fillId="0" borderId="0" xfId="0" applyFont="1" applyFill="1" applyAlignment="1">
      <alignment horizontal="left" indent="3"/>
    </xf>
    <xf numFmtId="164" fontId="19" fillId="0" borderId="0" xfId="0" applyFont="1" applyFill="1" applyBorder="1" applyAlignment="1">
      <alignment horizontal="left" wrapText="1"/>
    </xf>
    <xf numFmtId="165" fontId="19" fillId="0" borderId="0" xfId="0" applyNumberFormat="1" applyFont="1" applyFill="1" applyAlignment="1">
      <alignment/>
    </xf>
    <xf numFmtId="164" fontId="20" fillId="0" borderId="0" xfId="0" applyFont="1" applyFill="1" applyAlignment="1">
      <alignment/>
    </xf>
    <xf numFmtId="164" fontId="19" fillId="0" borderId="0" xfId="0" applyFont="1" applyBorder="1" applyAlignment="1">
      <alignment horizontal="left" wrapText="1"/>
    </xf>
    <xf numFmtId="164" fontId="20" fillId="0" borderId="0" xfId="0" applyFont="1" applyFill="1" applyBorder="1" applyAlignment="1">
      <alignment horizontal="center"/>
    </xf>
    <xf numFmtId="164" fontId="20" fillId="0" borderId="0" xfId="0" applyFont="1" applyBorder="1" applyAlignment="1">
      <alignment horizontal="center" wrapText="1"/>
    </xf>
    <xf numFmtId="165" fontId="20" fillId="0" borderId="0" xfId="0" applyNumberFormat="1" applyFont="1" applyAlignment="1">
      <alignment wrapText="1"/>
    </xf>
    <xf numFmtId="164" fontId="20" fillId="0" borderId="0" xfId="0" applyFont="1" applyAlignment="1">
      <alignment wrapText="1"/>
    </xf>
    <xf numFmtId="166" fontId="19" fillId="0" borderId="0" xfId="0" applyNumberFormat="1" applyFont="1" applyBorder="1" applyAlignment="1">
      <alignment horizontal="center" wrapText="1"/>
    </xf>
    <xf numFmtId="164" fontId="20" fillId="0" borderId="0" xfId="0" applyFont="1" applyAlignment="1">
      <alignment horizontal="center" wrapText="1"/>
    </xf>
    <xf numFmtId="164" fontId="19" fillId="0" borderId="0" xfId="0" applyFont="1" applyBorder="1" applyAlignment="1">
      <alignment horizontal="center" wrapText="1"/>
    </xf>
    <xf numFmtId="166" fontId="19" fillId="0" borderId="0" xfId="0" applyNumberFormat="1" applyFont="1" applyFill="1" applyBorder="1" applyAlignment="1">
      <alignment horizontal="center" vertical="center" wrapText="1"/>
    </xf>
    <xf numFmtId="164" fontId="19" fillId="0" borderId="0" xfId="0" applyFont="1" applyFill="1" applyBorder="1" applyAlignment="1">
      <alignment vertical="center" wrapText="1"/>
    </xf>
    <xf numFmtId="164" fontId="20" fillId="0" borderId="0" xfId="0" applyFont="1" applyFill="1" applyAlignment="1">
      <alignment horizontal="center" vertical="center" wrapText="1"/>
    </xf>
    <xf numFmtId="165" fontId="19" fillId="0" borderId="0" xfId="0" applyNumberFormat="1" applyFont="1" applyFill="1" applyAlignment="1">
      <alignment vertical="center"/>
    </xf>
    <xf numFmtId="164" fontId="19" fillId="0" borderId="0" xfId="0" applyFont="1" applyFill="1" applyAlignment="1">
      <alignment vertical="center"/>
    </xf>
    <xf numFmtId="164" fontId="20" fillId="24" borderId="10" xfId="0" applyNumberFormat="1" applyFont="1" applyFill="1" applyBorder="1" applyAlignment="1" applyProtection="1">
      <alignment horizontal="center" vertical="center" wrapText="1"/>
      <protection/>
    </xf>
    <xf numFmtId="164" fontId="20" fillId="0" borderId="10" xfId="0" applyFont="1" applyFill="1" applyBorder="1" applyAlignment="1">
      <alignment horizontal="center" vertical="center" wrapText="1"/>
    </xf>
    <xf numFmtId="165" fontId="19" fillId="0" borderId="0" xfId="0" applyNumberFormat="1" applyFont="1" applyFill="1" applyAlignment="1">
      <alignment vertical="center" wrapText="1"/>
    </xf>
    <xf numFmtId="164" fontId="19" fillId="0" borderId="0" xfId="0" applyFont="1" applyFill="1" applyAlignment="1">
      <alignment vertical="center" wrapText="1"/>
    </xf>
    <xf numFmtId="165" fontId="19" fillId="0" borderId="0" xfId="0" applyNumberFormat="1" applyFont="1" applyFill="1" applyBorder="1" applyAlignment="1">
      <alignment vertical="center" wrapText="1"/>
    </xf>
    <xf numFmtId="165" fontId="19" fillId="0" borderId="0" xfId="0" applyNumberFormat="1" applyFont="1" applyFill="1" applyBorder="1" applyAlignment="1">
      <alignment vertical="center"/>
    </xf>
    <xf numFmtId="164" fontId="19" fillId="0" borderId="0" xfId="0" applyFont="1" applyFill="1" applyBorder="1" applyAlignment="1">
      <alignment vertical="center"/>
    </xf>
    <xf numFmtId="166" fontId="20" fillId="0" borderId="10" xfId="0" applyNumberFormat="1" applyFont="1" applyFill="1" applyBorder="1" applyAlignment="1">
      <alignment horizontal="center" vertical="center" wrapText="1"/>
    </xf>
    <xf numFmtId="166" fontId="20" fillId="24" borderId="10" xfId="0" applyNumberFormat="1" applyFont="1" applyFill="1" applyBorder="1" applyAlignment="1">
      <alignment horizontal="center" vertical="center" wrapText="1"/>
    </xf>
    <xf numFmtId="164" fontId="20" fillId="0" borderId="10" xfId="0" applyFont="1" applyFill="1" applyBorder="1" applyAlignment="1">
      <alignment horizontal="left" vertical="center" wrapText="1"/>
    </xf>
    <xf numFmtId="167" fontId="20" fillId="0" borderId="10" xfId="0" applyNumberFormat="1" applyFont="1" applyFill="1" applyBorder="1" applyAlignment="1">
      <alignment horizontal="center" vertical="center" wrapText="1"/>
    </xf>
    <xf numFmtId="167" fontId="20" fillId="0" borderId="10" xfId="0" applyNumberFormat="1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>
      <alignment horizontal="center" vertical="center"/>
    </xf>
    <xf numFmtId="164" fontId="20" fillId="0" borderId="0" xfId="0" applyFont="1" applyFill="1" applyBorder="1" applyAlignment="1">
      <alignment horizontal="center" vertical="center"/>
    </xf>
    <xf numFmtId="166" fontId="19" fillId="0" borderId="10" xfId="0" applyNumberFormat="1" applyFont="1" applyFill="1" applyBorder="1" applyAlignment="1">
      <alignment horizontal="center" vertical="center" wrapText="1"/>
    </xf>
    <xf numFmtId="164" fontId="19" fillId="0" borderId="10" xfId="0" applyFont="1" applyFill="1" applyBorder="1" applyAlignment="1">
      <alignment horizontal="left" vertical="center" wrapText="1"/>
    </xf>
    <xf numFmtId="167" fontId="19" fillId="0" borderId="10" xfId="0" applyNumberFormat="1" applyFont="1" applyFill="1" applyBorder="1" applyAlignment="1">
      <alignment horizontal="center" vertical="center"/>
    </xf>
    <xf numFmtId="165" fontId="20" fillId="0" borderId="0" xfId="0" applyNumberFormat="1" applyFont="1" applyFill="1" applyAlignment="1">
      <alignment vertical="center"/>
    </xf>
    <xf numFmtId="164" fontId="20" fillId="0" borderId="0" xfId="0" applyFont="1" applyFill="1" applyAlignment="1">
      <alignment vertical="center"/>
    </xf>
    <xf numFmtId="165" fontId="21" fillId="0" borderId="0" xfId="0" applyNumberFormat="1" applyFont="1" applyFill="1" applyBorder="1" applyAlignment="1">
      <alignment vertical="center"/>
    </xf>
    <xf numFmtId="165" fontId="20" fillId="0" borderId="0" xfId="0" applyNumberFormat="1" applyFont="1" applyFill="1" applyBorder="1" applyAlignment="1">
      <alignment vertical="center"/>
    </xf>
    <xf numFmtId="164" fontId="20" fillId="0" borderId="0" xfId="0" applyFont="1" applyFill="1" applyBorder="1" applyAlignment="1">
      <alignment vertical="center"/>
    </xf>
    <xf numFmtId="166" fontId="19" fillId="0" borderId="10" xfId="0" applyNumberFormat="1" applyFont="1" applyFill="1" applyBorder="1" applyAlignment="1">
      <alignment horizontal="left" vertical="center" wrapText="1"/>
    </xf>
    <xf numFmtId="167" fontId="19" fillId="24" borderId="10" xfId="0" applyNumberFormat="1" applyFont="1" applyFill="1" applyBorder="1" applyAlignment="1">
      <alignment horizontal="center" vertical="center"/>
    </xf>
    <xf numFmtId="167" fontId="20" fillId="0" borderId="11" xfId="0" applyNumberFormat="1" applyFont="1" applyFill="1" applyBorder="1" applyAlignment="1">
      <alignment horizontal="center" vertical="center"/>
    </xf>
    <xf numFmtId="167" fontId="19" fillId="0" borderId="0" xfId="0" applyNumberFormat="1" applyFont="1" applyFill="1" applyBorder="1" applyAlignment="1">
      <alignment horizontal="center" vertical="center" wrapText="1"/>
    </xf>
    <xf numFmtId="164" fontId="22" fillId="0" borderId="0" xfId="0" applyFont="1" applyFill="1" applyAlignment="1">
      <alignment vertical="center"/>
    </xf>
    <xf numFmtId="167" fontId="23" fillId="0" borderId="10" xfId="0" applyNumberFormat="1" applyFont="1" applyFill="1" applyBorder="1" applyAlignment="1">
      <alignment horizontal="center" vertical="center"/>
    </xf>
    <xf numFmtId="166" fontId="23" fillId="0" borderId="10" xfId="0" applyNumberFormat="1" applyFont="1" applyFill="1" applyBorder="1" applyAlignment="1">
      <alignment horizontal="center" vertical="center" wrapText="1"/>
    </xf>
    <xf numFmtId="167" fontId="23" fillId="0" borderId="10" xfId="0" applyNumberFormat="1" applyFont="1" applyFill="1" applyBorder="1" applyAlignment="1">
      <alignment horizontal="center" vertical="center" wrapText="1"/>
    </xf>
    <xf numFmtId="165" fontId="23" fillId="0" borderId="0" xfId="0" applyNumberFormat="1" applyFont="1" applyFill="1" applyAlignment="1">
      <alignment vertical="center"/>
    </xf>
    <xf numFmtId="164" fontId="23" fillId="0" borderId="0" xfId="0" applyFont="1" applyFill="1" applyAlignment="1">
      <alignment vertical="center"/>
    </xf>
    <xf numFmtId="166" fontId="19" fillId="24" borderId="10" xfId="0" applyNumberFormat="1" applyFont="1" applyFill="1" applyBorder="1" applyAlignment="1">
      <alignment horizontal="center" vertical="center" wrapText="1"/>
    </xf>
    <xf numFmtId="166" fontId="19" fillId="24" borderId="10" xfId="0" applyNumberFormat="1" applyFont="1" applyFill="1" applyBorder="1" applyAlignment="1">
      <alignment horizontal="left" vertical="center" wrapText="1"/>
    </xf>
    <xf numFmtId="165" fontId="22" fillId="0" borderId="0" xfId="0" applyNumberFormat="1" applyFont="1" applyFill="1" applyBorder="1" applyAlignment="1">
      <alignment vertical="center"/>
    </xf>
    <xf numFmtId="164" fontId="22" fillId="0" borderId="0" xfId="0" applyFont="1" applyFill="1" applyBorder="1" applyAlignment="1">
      <alignment vertical="center"/>
    </xf>
    <xf numFmtId="164" fontId="20" fillId="24" borderId="10" xfId="0" applyFont="1" applyFill="1" applyBorder="1" applyAlignment="1">
      <alignment horizontal="left" vertical="center" wrapText="1"/>
    </xf>
    <xf numFmtId="165" fontId="22" fillId="0" borderId="0" xfId="0" applyNumberFormat="1" applyFont="1" applyFill="1" applyAlignment="1">
      <alignment horizontal="center" vertical="center"/>
    </xf>
    <xf numFmtId="164" fontId="24" fillId="0" borderId="0" xfId="0" applyFont="1" applyFill="1" applyAlignment="1">
      <alignment horizontal="center" vertical="center"/>
    </xf>
    <xf numFmtId="165" fontId="19" fillId="0" borderId="0" xfId="0" applyNumberFormat="1" applyFont="1" applyFill="1" applyAlignment="1">
      <alignment horizontal="center" vertical="center"/>
    </xf>
    <xf numFmtId="164" fontId="25" fillId="0" borderId="0" xfId="0" applyFont="1" applyFill="1" applyAlignment="1">
      <alignment horizontal="center" vertical="center"/>
    </xf>
    <xf numFmtId="165" fontId="23" fillId="0" borderId="0" xfId="0" applyNumberFormat="1" applyFont="1" applyFill="1" applyAlignment="1">
      <alignment horizontal="center" vertical="center"/>
    </xf>
    <xf numFmtId="164" fontId="26" fillId="0" borderId="0" xfId="0" applyFont="1" applyFill="1" applyAlignment="1">
      <alignment horizontal="center" vertical="center"/>
    </xf>
    <xf numFmtId="164" fontId="19" fillId="0" borderId="10" xfId="0" applyFont="1" applyFill="1" applyBorder="1" applyAlignment="1">
      <alignment horizontal="center" vertical="center" wrapText="1"/>
    </xf>
    <xf numFmtId="165" fontId="23" fillId="0" borderId="0" xfId="0" applyNumberFormat="1" applyFont="1" applyFill="1" applyBorder="1" applyAlignment="1">
      <alignment vertical="center"/>
    </xf>
    <xf numFmtId="164" fontId="23" fillId="0" borderId="0" xfId="0" applyFont="1" applyFill="1" applyBorder="1" applyAlignment="1">
      <alignment vertical="center"/>
    </xf>
    <xf numFmtId="167" fontId="20" fillId="24" borderId="10" xfId="0" applyNumberFormat="1" applyFont="1" applyFill="1" applyBorder="1" applyAlignment="1">
      <alignment horizontal="center" vertical="center"/>
    </xf>
    <xf numFmtId="165" fontId="20" fillId="24" borderId="0" xfId="0" applyNumberFormat="1" applyFont="1" applyFill="1" applyBorder="1" applyAlignment="1">
      <alignment vertical="center"/>
    </xf>
    <xf numFmtId="165" fontId="20" fillId="24" borderId="0" xfId="0" applyNumberFormat="1" applyFont="1" applyFill="1" applyAlignment="1">
      <alignment horizontal="center" vertical="center"/>
    </xf>
    <xf numFmtId="164" fontId="20" fillId="24" borderId="0" xfId="0" applyFont="1" applyFill="1" applyBorder="1" applyAlignment="1">
      <alignment vertical="center"/>
    </xf>
    <xf numFmtId="165" fontId="19" fillId="24" borderId="0" xfId="0" applyNumberFormat="1" applyFont="1" applyFill="1" applyAlignment="1">
      <alignment horizontal="center" vertical="center"/>
    </xf>
    <xf numFmtId="167" fontId="23" fillId="24" borderId="10" xfId="0" applyNumberFormat="1" applyFont="1" applyFill="1" applyBorder="1" applyAlignment="1">
      <alignment horizontal="center" vertical="center"/>
    </xf>
    <xf numFmtId="167" fontId="27" fillId="0" borderId="10" xfId="0" applyNumberFormat="1" applyFont="1" applyFill="1" applyBorder="1" applyAlignment="1">
      <alignment horizontal="center" vertical="center"/>
    </xf>
    <xf numFmtId="165" fontId="28" fillId="0" borderId="0" xfId="0" applyNumberFormat="1" applyFont="1" applyFill="1" applyAlignment="1">
      <alignment vertical="center"/>
    </xf>
    <xf numFmtId="164" fontId="29" fillId="0" borderId="0" xfId="0" applyFont="1" applyFill="1" applyAlignment="1">
      <alignment vertical="center"/>
    </xf>
    <xf numFmtId="167" fontId="19" fillId="0" borderId="10" xfId="0" applyNumberFormat="1" applyFont="1" applyFill="1" applyBorder="1" applyAlignment="1">
      <alignment horizontal="center" vertical="center" wrapText="1"/>
    </xf>
    <xf numFmtId="168" fontId="19" fillId="0" borderId="10" xfId="0" applyNumberFormat="1" applyFont="1" applyFill="1" applyBorder="1" applyAlignment="1">
      <alignment horizontal="center" vertical="center" wrapText="1"/>
    </xf>
    <xf numFmtId="165" fontId="27" fillId="0" borderId="0" xfId="0" applyNumberFormat="1" applyFont="1" applyFill="1" applyBorder="1" applyAlignment="1">
      <alignment vertical="center"/>
    </xf>
    <xf numFmtId="164" fontId="27" fillId="0" borderId="0" xfId="0" applyFont="1" applyFill="1" applyBorder="1" applyAlignment="1">
      <alignment vertical="center"/>
    </xf>
    <xf numFmtId="165" fontId="22" fillId="0" borderId="0" xfId="0" applyNumberFormat="1" applyFont="1" applyFill="1" applyAlignment="1">
      <alignment vertical="center"/>
    </xf>
    <xf numFmtId="164" fontId="30" fillId="0" borderId="0" xfId="0" applyFont="1" applyFill="1" applyAlignment="1">
      <alignment vertical="center"/>
    </xf>
    <xf numFmtId="164" fontId="20" fillId="24" borderId="10" xfId="0" applyFont="1" applyFill="1" applyBorder="1" applyAlignment="1">
      <alignment horizontal="center" vertical="center" wrapText="1"/>
    </xf>
    <xf numFmtId="165" fontId="20" fillId="24" borderId="0" xfId="0" applyNumberFormat="1" applyFont="1" applyFill="1" applyAlignment="1">
      <alignment vertical="center"/>
    </xf>
    <xf numFmtId="164" fontId="20" fillId="24" borderId="0" xfId="0" applyFont="1" applyFill="1" applyAlignment="1">
      <alignment vertical="center"/>
    </xf>
    <xf numFmtId="164" fontId="19" fillId="24" borderId="10" xfId="0" applyFont="1" applyFill="1" applyBorder="1" applyAlignment="1">
      <alignment horizontal="left" vertical="center" wrapText="1"/>
    </xf>
    <xf numFmtId="165" fontId="30" fillId="24" borderId="0" xfId="0" applyNumberFormat="1" applyFont="1" applyFill="1" applyBorder="1" applyAlignment="1">
      <alignment vertical="center"/>
    </xf>
    <xf numFmtId="164" fontId="30" fillId="24" borderId="0" xfId="0" applyFont="1" applyFill="1" applyBorder="1" applyAlignment="1">
      <alignment vertical="center"/>
    </xf>
    <xf numFmtId="164" fontId="20" fillId="0" borderId="0" xfId="0" applyFont="1" applyFill="1" applyBorder="1" applyAlignment="1">
      <alignment horizontal="center" vertical="center" wrapText="1"/>
    </xf>
    <xf numFmtId="167" fontId="20" fillId="0" borderId="0" xfId="0" applyNumberFormat="1" applyFont="1" applyFill="1" applyBorder="1" applyAlignment="1">
      <alignment horizontal="center" vertical="center" wrapText="1"/>
    </xf>
    <xf numFmtId="167" fontId="20" fillId="0" borderId="0" xfId="0" applyNumberFormat="1" applyFont="1" applyFill="1" applyBorder="1" applyAlignment="1">
      <alignment horizontal="center" vertical="center"/>
    </xf>
    <xf numFmtId="169" fontId="20" fillId="0" borderId="0" xfId="0" applyNumberFormat="1" applyFont="1" applyBorder="1" applyAlignment="1">
      <alignment/>
    </xf>
    <xf numFmtId="167" fontId="20" fillId="0" borderId="0" xfId="0" applyNumberFormat="1" applyFont="1" applyFill="1" applyBorder="1" applyAlignment="1">
      <alignment vertical="center"/>
    </xf>
    <xf numFmtId="164" fontId="19" fillId="0" borderId="0" xfId="0" applyFont="1" applyAlignment="1">
      <alignment/>
    </xf>
    <xf numFmtId="167" fontId="19" fillId="0" borderId="0" xfId="0" applyNumberFormat="1" applyFont="1" applyAlignment="1">
      <alignment/>
    </xf>
    <xf numFmtId="164" fontId="19" fillId="0" borderId="0" xfId="0" applyFont="1" applyFill="1" applyAlignment="1">
      <alignment horizontal="left"/>
    </xf>
    <xf numFmtId="167" fontId="19" fillId="0" borderId="0" xfId="0" applyNumberFormat="1" applyFont="1" applyFill="1" applyAlignment="1">
      <alignment horizontal="left"/>
    </xf>
    <xf numFmtId="168" fontId="20" fillId="0" borderId="0" xfId="0" applyNumberFormat="1" applyFont="1" applyFill="1" applyBorder="1" applyAlignment="1">
      <alignment horizontal="center" vertical="center"/>
    </xf>
    <xf numFmtId="168" fontId="19" fillId="0" borderId="0" xfId="0" applyNumberFormat="1" applyFont="1" applyFill="1" applyBorder="1" applyAlignment="1">
      <alignment horizontal="center" vertical="center"/>
    </xf>
    <xf numFmtId="165" fontId="19" fillId="0" borderId="0" xfId="0" applyNumberFormat="1" applyFont="1" applyAlignment="1">
      <alignment/>
    </xf>
    <xf numFmtId="164" fontId="19" fillId="0" borderId="0" xfId="0" applyFont="1" applyBorder="1" applyAlignment="1">
      <alignment horizontal="left"/>
    </xf>
    <xf numFmtId="164" fontId="20" fillId="0" borderId="0" xfId="0" applyFont="1" applyFill="1" applyBorder="1" applyAlignment="1">
      <alignment horizontal="left" vertical="center" wrapText="1"/>
    </xf>
    <xf numFmtId="164" fontId="19" fillId="0" borderId="0" xfId="0" applyFont="1" applyFill="1" applyBorder="1" applyAlignment="1">
      <alignment horizontal="center" vertical="center" wrapText="1"/>
    </xf>
    <xf numFmtId="164" fontId="19" fillId="0" borderId="0" xfId="0" applyFont="1" applyFill="1" applyBorder="1" applyAlignment="1">
      <alignment horizontal="left" vertical="center" wrapText="1"/>
    </xf>
    <xf numFmtId="168" fontId="19" fillId="0" borderId="0" xfId="0" applyNumberFormat="1" applyFont="1" applyFill="1" applyBorder="1" applyAlignment="1">
      <alignment horizontal="center" vertical="center" wrapText="1"/>
    </xf>
    <xf numFmtId="164" fontId="19" fillId="0" borderId="0" xfId="0" applyFont="1" applyFill="1" applyBorder="1" applyAlignment="1">
      <alignment horizontal="center" vertical="center"/>
    </xf>
    <xf numFmtId="164" fontId="25" fillId="0" borderId="0" xfId="0" applyFont="1" applyFill="1" applyBorder="1" applyAlignment="1">
      <alignment horizontal="center" vertical="center"/>
    </xf>
    <xf numFmtId="164" fontId="25" fillId="0" borderId="0" xfId="0" applyFont="1" applyFill="1" applyBorder="1" applyAlignment="1">
      <alignment horizontal="center" vertical="center" wrapText="1"/>
    </xf>
    <xf numFmtId="168" fontId="25" fillId="0" borderId="0" xfId="0" applyNumberFormat="1" applyFont="1" applyFill="1" applyBorder="1" applyAlignment="1">
      <alignment horizontal="center" vertical="center"/>
    </xf>
    <xf numFmtId="165" fontId="25" fillId="0" borderId="0" xfId="0" applyNumberFormat="1" applyFont="1" applyFill="1" applyBorder="1" applyAlignment="1">
      <alignment horizontal="center" vertical="center"/>
    </xf>
    <xf numFmtId="164" fontId="20" fillId="0" borderId="0" xfId="0" applyFont="1" applyFill="1" applyBorder="1" applyAlignment="1">
      <alignment vertical="center" wrapText="1"/>
    </xf>
    <xf numFmtId="170" fontId="19" fillId="0" borderId="0" xfId="0" applyNumberFormat="1" applyFont="1" applyFill="1" applyBorder="1" applyAlignment="1">
      <alignment horizontal="center" vertical="center"/>
    </xf>
    <xf numFmtId="168" fontId="31" fillId="0" borderId="0" xfId="0" applyNumberFormat="1" applyFont="1" applyFill="1" applyBorder="1" applyAlignment="1">
      <alignment horizontal="center" vertical="center" wrapText="1"/>
    </xf>
    <xf numFmtId="165" fontId="25" fillId="0" borderId="0" xfId="0" applyNumberFormat="1" applyFont="1" applyFill="1" applyBorder="1" applyAlignment="1">
      <alignment vertical="center"/>
    </xf>
    <xf numFmtId="164" fontId="25" fillId="0" borderId="0" xfId="0" applyFont="1" applyFill="1" applyBorder="1" applyAlignment="1">
      <alignment vertical="center"/>
    </xf>
    <xf numFmtId="164" fontId="25" fillId="0" borderId="0" xfId="0" applyFont="1" applyFill="1" applyBorder="1" applyAlignment="1" applyProtection="1">
      <alignment horizontal="left" vertical="center" wrapText="1"/>
      <protection/>
    </xf>
    <xf numFmtId="164" fontId="25" fillId="0" borderId="0" xfId="0" applyFont="1" applyFill="1" applyBorder="1" applyAlignment="1">
      <alignment horizontal="left" vertical="center" wrapText="1"/>
    </xf>
    <xf numFmtId="168" fontId="25" fillId="0" borderId="0" xfId="0" applyNumberFormat="1" applyFont="1" applyFill="1" applyBorder="1" applyAlignment="1">
      <alignment horizontal="center" vertical="center" wrapText="1"/>
    </xf>
    <xf numFmtId="164" fontId="20" fillId="0" borderId="0" xfId="0" applyFont="1" applyFill="1" applyBorder="1" applyAlignment="1">
      <alignment horizontal="left" vertical="center"/>
    </xf>
    <xf numFmtId="164" fontId="19" fillId="0" borderId="0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— акцент1" xfId="20"/>
    <cellStyle name="20% — акцент2" xfId="21"/>
    <cellStyle name="20% — акцент3" xfId="22"/>
    <cellStyle name="20% — акцент4" xfId="23"/>
    <cellStyle name="20% — акцент5" xfId="24"/>
    <cellStyle name="20% — акцент6" xfId="25"/>
    <cellStyle name="40% — акцент1" xfId="26"/>
    <cellStyle name="40% — акцент2" xfId="27"/>
    <cellStyle name="40% — акцент3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— акцент4" xfId="35"/>
    <cellStyle name="60% — акцент5" xfId="36"/>
    <cellStyle name="60% —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03"/>
  <sheetViews>
    <sheetView tabSelected="1" view="pageBreakPreview" zoomScale="88" zoomScaleNormal="50" zoomScaleSheetLayoutView="88" workbookViewId="0" topLeftCell="C2">
      <selection activeCell="D7" sqref="A1:IV65536"/>
    </sheetView>
  </sheetViews>
  <sheetFormatPr defaultColWidth="9.00390625" defaultRowHeight="12.75"/>
  <cols>
    <col min="1" max="1" width="14.125" style="1" customWidth="1"/>
    <col min="2" max="2" width="13.375" style="1" customWidth="1"/>
    <col min="3" max="3" width="11.25390625" style="1" customWidth="1"/>
    <col min="4" max="4" width="50.375" style="2" customWidth="1"/>
    <col min="5" max="5" width="18.00390625" style="3" customWidth="1"/>
    <col min="6" max="6" width="17.875" style="3" customWidth="1"/>
    <col min="7" max="7" width="17.00390625" style="3" customWidth="1"/>
    <col min="8" max="8" width="16.875" style="3" customWidth="1"/>
    <col min="9" max="9" width="15.125" style="3" customWidth="1"/>
    <col min="10" max="10" width="14.75390625" style="3" customWidth="1"/>
    <col min="11" max="11" width="19.75390625" style="3" customWidth="1"/>
    <col min="12" max="12" width="14.625" style="3" customWidth="1"/>
    <col min="13" max="13" width="11.25390625" style="3" customWidth="1"/>
    <col min="14" max="14" width="10.75390625" style="3" customWidth="1"/>
    <col min="15" max="15" width="14.75390625" style="3" customWidth="1"/>
    <col min="16" max="16" width="18.25390625" style="3" customWidth="1"/>
    <col min="17" max="17" width="31.625" style="4" customWidth="1"/>
    <col min="18" max="18" width="24.75390625" style="5" customWidth="1"/>
    <col min="19" max="20" width="9.125" style="5" customWidth="1"/>
    <col min="21" max="21" width="69.75390625" style="5" customWidth="1"/>
    <col min="22" max="16384" width="9.125" style="5" customWidth="1"/>
  </cols>
  <sheetData>
    <row r="1" ht="12.75" customHeight="1" hidden="1"/>
    <row r="2" spans="7:20" ht="19.5" customHeight="1">
      <c r="G2" s="6"/>
      <c r="H2" s="7"/>
      <c r="I2" s="8"/>
      <c r="J2" s="8"/>
      <c r="K2" s="8"/>
      <c r="L2" s="8"/>
      <c r="M2" s="8"/>
      <c r="N2" s="9"/>
      <c r="O2" s="9"/>
      <c r="P2" s="9"/>
      <c r="Q2" s="10"/>
      <c r="R2" s="3"/>
      <c r="S2" s="3"/>
      <c r="T2" s="3"/>
    </row>
    <row r="3" spans="7:20" ht="19.5" customHeight="1">
      <c r="G3" s="6"/>
      <c r="H3" s="8"/>
      <c r="I3" s="8"/>
      <c r="J3" s="8"/>
      <c r="K3" s="8"/>
      <c r="L3" s="8"/>
      <c r="M3" s="8"/>
      <c r="N3" s="9" t="s">
        <v>0</v>
      </c>
      <c r="O3" s="9"/>
      <c r="P3" s="9"/>
      <c r="Q3" s="10"/>
      <c r="R3" s="3"/>
      <c r="S3" s="3"/>
      <c r="T3" s="3"/>
    </row>
    <row r="4" spans="1:20" ht="36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2" t="s">
        <v>1</v>
      </c>
      <c r="O4" s="12"/>
      <c r="P4" s="12"/>
      <c r="Q4" s="10"/>
      <c r="R4" s="3"/>
      <c r="S4" s="3"/>
      <c r="T4" s="3"/>
    </row>
    <row r="5" spans="1:20" ht="36" customHeight="1">
      <c r="A5" s="13" t="s">
        <v>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0"/>
      <c r="R5" s="3"/>
      <c r="S5" s="3"/>
      <c r="T5" s="3"/>
    </row>
    <row r="6" spans="1:17" s="16" customFormat="1" ht="21" customHeight="1">
      <c r="A6" s="14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</row>
    <row r="7" spans="1:17" s="16" customFormat="1" ht="15" customHeight="1">
      <c r="A7" s="17" t="s">
        <v>4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5"/>
    </row>
    <row r="8" spans="1:17" s="16" customFormat="1" ht="18.75" customHeight="1">
      <c r="A8" s="19" t="s">
        <v>5</v>
      </c>
      <c r="B8" s="19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5"/>
    </row>
    <row r="9" spans="1:17" s="24" customFormat="1" ht="16.5" customHeight="1">
      <c r="A9" s="20"/>
      <c r="B9" s="20"/>
      <c r="C9" s="20"/>
      <c r="D9" s="21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1" t="s">
        <v>6</v>
      </c>
      <c r="Q9" s="23"/>
    </row>
    <row r="10" spans="1:20" ht="32.25" customHeight="1">
      <c r="A10" s="25" t="s">
        <v>7</v>
      </c>
      <c r="B10" s="25" t="s">
        <v>8</v>
      </c>
      <c r="C10" s="25" t="s">
        <v>9</v>
      </c>
      <c r="D10" s="26" t="s">
        <v>10</v>
      </c>
      <c r="E10" s="26" t="s">
        <v>11</v>
      </c>
      <c r="F10" s="26"/>
      <c r="G10" s="26"/>
      <c r="H10" s="26"/>
      <c r="I10" s="26"/>
      <c r="J10" s="26" t="s">
        <v>12</v>
      </c>
      <c r="K10" s="26"/>
      <c r="L10" s="26"/>
      <c r="M10" s="26"/>
      <c r="N10" s="26"/>
      <c r="O10" s="26"/>
      <c r="P10" s="26" t="s">
        <v>13</v>
      </c>
      <c r="Q10" s="10"/>
      <c r="R10" s="3"/>
      <c r="S10" s="3"/>
      <c r="T10" s="3"/>
    </row>
    <row r="11" spans="1:20" s="21" customFormat="1" ht="29.25" customHeight="1">
      <c r="A11" s="25"/>
      <c r="B11" s="25"/>
      <c r="C11" s="25"/>
      <c r="D11" s="26"/>
      <c r="E11" s="26" t="s">
        <v>14</v>
      </c>
      <c r="F11" s="26" t="s">
        <v>15</v>
      </c>
      <c r="G11" s="26" t="s">
        <v>16</v>
      </c>
      <c r="H11" s="26"/>
      <c r="I11" s="26" t="s">
        <v>17</v>
      </c>
      <c r="J11" s="26" t="s">
        <v>14</v>
      </c>
      <c r="K11" s="26" t="s">
        <v>18</v>
      </c>
      <c r="L11" s="26" t="s">
        <v>19</v>
      </c>
      <c r="M11" s="26" t="s">
        <v>16</v>
      </c>
      <c r="N11" s="26"/>
      <c r="O11" s="26" t="s">
        <v>17</v>
      </c>
      <c r="P11" s="26"/>
      <c r="Q11" s="27"/>
      <c r="R11" s="28"/>
      <c r="S11" s="28"/>
      <c r="T11" s="28"/>
    </row>
    <row r="12" spans="1:17" s="21" customFormat="1" ht="72" customHeight="1">
      <c r="A12" s="25"/>
      <c r="B12" s="25"/>
      <c r="C12" s="25"/>
      <c r="D12" s="26"/>
      <c r="E12" s="26"/>
      <c r="F12" s="26"/>
      <c r="G12" s="26" t="s">
        <v>20</v>
      </c>
      <c r="H12" s="26" t="s">
        <v>21</v>
      </c>
      <c r="I12" s="26"/>
      <c r="J12" s="26"/>
      <c r="K12" s="26"/>
      <c r="L12" s="26"/>
      <c r="M12" s="26" t="s">
        <v>20</v>
      </c>
      <c r="N12" s="26" t="s">
        <v>22</v>
      </c>
      <c r="O12" s="26"/>
      <c r="P12" s="26"/>
      <c r="Q12" s="29"/>
    </row>
    <row r="13" spans="1:17" s="31" customFormat="1" ht="11.25">
      <c r="A13" s="26">
        <v>1</v>
      </c>
      <c r="B13" s="26">
        <v>2</v>
      </c>
      <c r="C13" s="26">
        <v>3</v>
      </c>
      <c r="D13" s="26">
        <v>4</v>
      </c>
      <c r="E13" s="26">
        <v>5</v>
      </c>
      <c r="F13" s="26">
        <v>6</v>
      </c>
      <c r="G13" s="26">
        <v>7</v>
      </c>
      <c r="H13" s="26">
        <v>8</v>
      </c>
      <c r="I13" s="26">
        <v>9</v>
      </c>
      <c r="J13" s="26">
        <v>10</v>
      </c>
      <c r="K13" s="26">
        <v>11</v>
      </c>
      <c r="L13" s="26">
        <v>12</v>
      </c>
      <c r="M13" s="26">
        <v>13</v>
      </c>
      <c r="N13" s="26">
        <v>14</v>
      </c>
      <c r="O13" s="26">
        <v>15</v>
      </c>
      <c r="P13" s="26">
        <v>16</v>
      </c>
      <c r="Q13" s="30"/>
    </row>
    <row r="14" spans="1:17" s="31" customFormat="1" ht="12.75" customHeight="1" hidden="1">
      <c r="A14" s="32" t="s">
        <v>23</v>
      </c>
      <c r="B14" s="33"/>
      <c r="C14" s="33"/>
      <c r="D14" s="34" t="s">
        <v>24</v>
      </c>
      <c r="E14" s="35">
        <f>E15</f>
        <v>4195098</v>
      </c>
      <c r="F14" s="35">
        <f>F15</f>
        <v>4195098</v>
      </c>
      <c r="G14" s="35">
        <f aca="true" t="shared" si="0" ref="G14:P14">G15</f>
        <v>1549736</v>
      </c>
      <c r="H14" s="35">
        <f t="shared" si="0"/>
        <v>335600</v>
      </c>
      <c r="I14" s="35">
        <f t="shared" si="0"/>
        <v>0</v>
      </c>
      <c r="J14" s="35">
        <f t="shared" si="0"/>
        <v>18000</v>
      </c>
      <c r="K14" s="35"/>
      <c r="L14" s="35">
        <f t="shared" si="0"/>
        <v>18000</v>
      </c>
      <c r="M14" s="35">
        <f t="shared" si="0"/>
        <v>0</v>
      </c>
      <c r="N14" s="35">
        <f t="shared" si="0"/>
        <v>0</v>
      </c>
      <c r="O14" s="35">
        <f t="shared" si="0"/>
        <v>0</v>
      </c>
      <c r="P14" s="35">
        <f t="shared" si="0"/>
        <v>4213098</v>
      </c>
      <c r="Q14" s="30"/>
    </row>
    <row r="15" spans="1:17" s="38" customFormat="1" ht="12.75" customHeight="1" hidden="1">
      <c r="A15" s="32" t="s">
        <v>25</v>
      </c>
      <c r="B15" s="33"/>
      <c r="C15" s="33"/>
      <c r="D15" s="34" t="s">
        <v>24</v>
      </c>
      <c r="E15" s="36">
        <f>F15+I15</f>
        <v>4195098</v>
      </c>
      <c r="F15" s="36">
        <f>F16+F17</f>
        <v>4195098</v>
      </c>
      <c r="G15" s="36">
        <f>G16+G17</f>
        <v>1549736</v>
      </c>
      <c r="H15" s="36">
        <f>H16+H17</f>
        <v>335600</v>
      </c>
      <c r="I15" s="36">
        <f>I16+I17</f>
        <v>0</v>
      </c>
      <c r="J15" s="36">
        <f>J16+J17</f>
        <v>18000</v>
      </c>
      <c r="K15" s="36">
        <f>K16</f>
        <v>0</v>
      </c>
      <c r="L15" s="36">
        <f>L16</f>
        <v>18000</v>
      </c>
      <c r="M15" s="36">
        <f>M16</f>
        <v>0</v>
      </c>
      <c r="N15" s="36">
        <f>N16</f>
        <v>0</v>
      </c>
      <c r="O15" s="36">
        <f>O16</f>
        <v>0</v>
      </c>
      <c r="P15" s="36">
        <f>E15+J15</f>
        <v>4213098</v>
      </c>
      <c r="Q15" s="37"/>
    </row>
    <row r="16" spans="1:17" s="24" customFormat="1" ht="12.75" customHeight="1" hidden="1">
      <c r="A16" s="39" t="s">
        <v>26</v>
      </c>
      <c r="B16" s="39" t="s">
        <v>27</v>
      </c>
      <c r="C16" s="39" t="s">
        <v>28</v>
      </c>
      <c r="D16" s="40" t="s">
        <v>29</v>
      </c>
      <c r="E16" s="41">
        <f>F16+I16</f>
        <v>2959576</v>
      </c>
      <c r="F16" s="41">
        <f>2449010+390000+120566</f>
        <v>2959576</v>
      </c>
      <c r="G16" s="41">
        <f>1450910+98826</f>
        <v>1549736</v>
      </c>
      <c r="H16" s="41">
        <f>255600+80000</f>
        <v>335600</v>
      </c>
      <c r="I16" s="41"/>
      <c r="J16" s="41">
        <f>L16+O16</f>
        <v>18000</v>
      </c>
      <c r="K16" s="41"/>
      <c r="L16" s="41">
        <v>18000</v>
      </c>
      <c r="M16" s="41"/>
      <c r="N16" s="41"/>
      <c r="O16" s="41">
        <v>0</v>
      </c>
      <c r="P16" s="36">
        <f>J16+E16</f>
        <v>2977576</v>
      </c>
      <c r="Q16" s="23"/>
    </row>
    <row r="17" spans="1:17" s="24" customFormat="1" ht="12.75" customHeight="1" hidden="1">
      <c r="A17" s="39" t="s">
        <v>30</v>
      </c>
      <c r="B17" s="39" t="s">
        <v>31</v>
      </c>
      <c r="C17" s="39" t="s">
        <v>32</v>
      </c>
      <c r="D17" s="40" t="s">
        <v>33</v>
      </c>
      <c r="E17" s="41">
        <f>F17+I17</f>
        <v>1235522</v>
      </c>
      <c r="F17" s="41">
        <v>1235522</v>
      </c>
      <c r="G17" s="41"/>
      <c r="H17" s="41"/>
      <c r="I17" s="41"/>
      <c r="J17" s="41">
        <v>0</v>
      </c>
      <c r="K17" s="41"/>
      <c r="L17" s="41"/>
      <c r="M17" s="41"/>
      <c r="N17" s="41"/>
      <c r="O17" s="41"/>
      <c r="P17" s="36">
        <f>J17+E17</f>
        <v>1235522</v>
      </c>
      <c r="Q17" s="23"/>
    </row>
    <row r="18" spans="1:17" s="43" customFormat="1" ht="32.25" customHeight="1">
      <c r="A18" s="32" t="s">
        <v>34</v>
      </c>
      <c r="B18" s="32"/>
      <c r="C18" s="32"/>
      <c r="D18" s="34" t="s">
        <v>35</v>
      </c>
      <c r="E18" s="36">
        <f>E19</f>
        <v>28535716.25</v>
      </c>
      <c r="F18" s="36">
        <f aca="true" t="shared" si="1" ref="F18:P18">F19</f>
        <v>28535716.25</v>
      </c>
      <c r="G18" s="36">
        <f t="shared" si="1"/>
        <v>436786</v>
      </c>
      <c r="H18" s="36">
        <f t="shared" si="1"/>
        <v>14252</v>
      </c>
      <c r="I18" s="36">
        <f t="shared" si="1"/>
        <v>0</v>
      </c>
      <c r="J18" s="36">
        <f t="shared" si="1"/>
        <v>3409631.08</v>
      </c>
      <c r="K18" s="36">
        <f t="shared" si="1"/>
        <v>3409631.08</v>
      </c>
      <c r="L18" s="36">
        <f t="shared" si="1"/>
        <v>0</v>
      </c>
      <c r="M18" s="36">
        <f t="shared" si="1"/>
        <v>0</v>
      </c>
      <c r="N18" s="36">
        <f t="shared" si="1"/>
        <v>0</v>
      </c>
      <c r="O18" s="36">
        <f t="shared" si="1"/>
        <v>3409631.08</v>
      </c>
      <c r="P18" s="36">
        <f t="shared" si="1"/>
        <v>31945347.33</v>
      </c>
      <c r="Q18" s="42"/>
    </row>
    <row r="19" spans="1:18" s="46" customFormat="1" ht="30" customHeight="1">
      <c r="A19" s="32" t="s">
        <v>36</v>
      </c>
      <c r="B19" s="32"/>
      <c r="C19" s="32"/>
      <c r="D19" s="34" t="s">
        <v>35</v>
      </c>
      <c r="E19" s="36">
        <f>E22+E25+E27+E26+E28+E20+E31+E33+E29+E21+E34+E35+E30</f>
        <v>28535716.25</v>
      </c>
      <c r="F19" s="36">
        <f>F22+F25+F27+F26+F28+F20+F31+F33+F29+F21+F34+F35+F30</f>
        <v>28535716.25</v>
      </c>
      <c r="G19" s="36">
        <f aca="true" t="shared" si="2" ref="G19:P19">G22+G25+G27+G26+G28+G20+G31+G33+G29+G21+G34+G35+G30</f>
        <v>436786</v>
      </c>
      <c r="H19" s="36">
        <f t="shared" si="2"/>
        <v>14252</v>
      </c>
      <c r="I19" s="36">
        <f t="shared" si="2"/>
        <v>0</v>
      </c>
      <c r="J19" s="36">
        <f t="shared" si="2"/>
        <v>3409631.08</v>
      </c>
      <c r="K19" s="36">
        <f t="shared" si="2"/>
        <v>3409631.08</v>
      </c>
      <c r="L19" s="36">
        <f t="shared" si="2"/>
        <v>0</v>
      </c>
      <c r="M19" s="36">
        <f t="shared" si="2"/>
        <v>0</v>
      </c>
      <c r="N19" s="36">
        <f t="shared" si="2"/>
        <v>0</v>
      </c>
      <c r="O19" s="36">
        <f t="shared" si="2"/>
        <v>3409631.08</v>
      </c>
      <c r="P19" s="36">
        <f t="shared" si="2"/>
        <v>31945347.33</v>
      </c>
      <c r="Q19" s="44"/>
      <c r="R19" s="45"/>
    </row>
    <row r="20" spans="1:18" s="46" customFormat="1" ht="12.75" customHeight="1" hidden="1">
      <c r="A20" s="39" t="s">
        <v>37</v>
      </c>
      <c r="B20" s="39" t="s">
        <v>38</v>
      </c>
      <c r="C20" s="39" t="s">
        <v>39</v>
      </c>
      <c r="D20" s="47" t="s">
        <v>40</v>
      </c>
      <c r="E20" s="41">
        <f>F20+I20</f>
        <v>8000</v>
      </c>
      <c r="F20" s="41">
        <v>8000</v>
      </c>
      <c r="G20" s="36"/>
      <c r="H20" s="36"/>
      <c r="I20" s="36"/>
      <c r="J20" s="41">
        <f aca="true" t="shared" si="3" ref="J20:J70">L20+O20</f>
        <v>0</v>
      </c>
      <c r="K20" s="36"/>
      <c r="L20" s="36"/>
      <c r="M20" s="36"/>
      <c r="N20" s="36"/>
      <c r="O20" s="36"/>
      <c r="P20" s="36">
        <f>J20+E20</f>
        <v>8000</v>
      </c>
      <c r="Q20" s="44"/>
      <c r="R20" s="45"/>
    </row>
    <row r="21" spans="1:18" s="46" customFormat="1" ht="12.75" customHeight="1" hidden="1">
      <c r="A21" s="39" t="s">
        <v>41</v>
      </c>
      <c r="B21" s="39" t="s">
        <v>31</v>
      </c>
      <c r="C21" s="39" t="s">
        <v>32</v>
      </c>
      <c r="D21" s="40" t="s">
        <v>33</v>
      </c>
      <c r="E21" s="41">
        <f>F21+I21</f>
        <v>4400</v>
      </c>
      <c r="F21" s="41">
        <v>4400</v>
      </c>
      <c r="G21" s="36"/>
      <c r="H21" s="36"/>
      <c r="I21" s="36"/>
      <c r="J21" s="41">
        <v>0</v>
      </c>
      <c r="K21" s="36"/>
      <c r="L21" s="36"/>
      <c r="M21" s="36"/>
      <c r="N21" s="36"/>
      <c r="O21" s="36"/>
      <c r="P21" s="36">
        <f>J21+E21</f>
        <v>4400</v>
      </c>
      <c r="Q21" s="44"/>
      <c r="R21" s="45"/>
    </row>
    <row r="22" spans="1:18" s="51" customFormat="1" ht="33" customHeight="1">
      <c r="A22" s="39" t="s">
        <v>42</v>
      </c>
      <c r="B22" s="39" t="s">
        <v>43</v>
      </c>
      <c r="C22" s="39" t="s">
        <v>44</v>
      </c>
      <c r="D22" s="47" t="s">
        <v>45</v>
      </c>
      <c r="E22" s="41">
        <f>F22+I22</f>
        <v>15769492.25</v>
      </c>
      <c r="F22" s="41">
        <f>6653800+1673314+525700+1683507+33600+376221+375000+478946+7760+139000+146211+131860+45000+41790-10000+185181+50000+2627352.25+300000+200000+60000+14250+31000</f>
        <v>15769492.25</v>
      </c>
      <c r="G22" s="41"/>
      <c r="H22" s="41"/>
      <c r="I22" s="41"/>
      <c r="J22" s="41">
        <f t="shared" si="3"/>
        <v>948470</v>
      </c>
      <c r="K22" s="48">
        <f>228000+370000+16370+200000+60000+74100</f>
        <v>948470</v>
      </c>
      <c r="L22" s="41"/>
      <c r="M22" s="41"/>
      <c r="N22" s="41"/>
      <c r="O22" s="41">
        <f>K22</f>
        <v>948470</v>
      </c>
      <c r="P22" s="49">
        <f>J22+E22</f>
        <v>16717962.25</v>
      </c>
      <c r="Q22" s="50"/>
      <c r="R22" s="50"/>
    </row>
    <row r="23" spans="1:17" s="24" customFormat="1" ht="17.25" customHeight="1">
      <c r="A23" s="39"/>
      <c r="B23" s="39"/>
      <c r="C23" s="39"/>
      <c r="D23" s="47" t="s">
        <v>46</v>
      </c>
      <c r="E23" s="41"/>
      <c r="F23" s="41"/>
      <c r="G23" s="41"/>
      <c r="H23" s="41"/>
      <c r="I23" s="41"/>
      <c r="J23" s="41">
        <f t="shared" si="3"/>
        <v>0</v>
      </c>
      <c r="K23" s="41"/>
      <c r="L23" s="41"/>
      <c r="M23" s="41"/>
      <c r="N23" s="41"/>
      <c r="O23" s="41"/>
      <c r="P23" s="36"/>
      <c r="Q23" s="23"/>
    </row>
    <row r="24" spans="1:17" s="24" customFormat="1" ht="24" customHeight="1">
      <c r="A24" s="39"/>
      <c r="B24" s="39"/>
      <c r="C24" s="39"/>
      <c r="D24" s="47" t="s">
        <v>47</v>
      </c>
      <c r="E24" s="52">
        <v>6653800</v>
      </c>
      <c r="F24" s="52">
        <v>6653800</v>
      </c>
      <c r="G24" s="41"/>
      <c r="H24" s="41"/>
      <c r="I24" s="41"/>
      <c r="J24" s="41">
        <f t="shared" si="3"/>
        <v>0</v>
      </c>
      <c r="K24" s="41"/>
      <c r="L24" s="41"/>
      <c r="M24" s="41"/>
      <c r="N24" s="41"/>
      <c r="O24" s="41"/>
      <c r="P24" s="36">
        <f aca="true" t="shared" si="4" ref="P24:P35">J24+E24</f>
        <v>6653800</v>
      </c>
      <c r="Q24" s="23"/>
    </row>
    <row r="25" spans="1:17" s="24" customFormat="1" ht="51" customHeight="1">
      <c r="A25" s="39" t="s">
        <v>48</v>
      </c>
      <c r="B25" s="39" t="s">
        <v>49</v>
      </c>
      <c r="C25" s="39" t="s">
        <v>50</v>
      </c>
      <c r="D25" s="47" t="s">
        <v>51</v>
      </c>
      <c r="E25" s="41">
        <f aca="true" t="shared" si="5" ref="E25:E35">F25+I25</f>
        <v>4908300</v>
      </c>
      <c r="F25" s="41">
        <f>394000+409300+28000+30000+193000+63000+227000+227000+309000+76700+100000+108000+179100+70600+171900+109000+10000+300200+60000+55000+50900+207950+913470+26800+56000+53700+266230+78000+134450</f>
        <v>4908300</v>
      </c>
      <c r="G25" s="41"/>
      <c r="H25" s="41"/>
      <c r="I25" s="41"/>
      <c r="J25" s="41">
        <f t="shared" si="3"/>
        <v>184000</v>
      </c>
      <c r="K25" s="41">
        <f>110000+44000+30000</f>
        <v>184000</v>
      </c>
      <c r="L25" s="41"/>
      <c r="M25" s="41"/>
      <c r="N25" s="41"/>
      <c r="O25" s="41">
        <f>K25</f>
        <v>184000</v>
      </c>
      <c r="P25" s="36">
        <f t="shared" si="4"/>
        <v>5092300</v>
      </c>
      <c r="Q25" s="23"/>
    </row>
    <row r="26" spans="1:17" s="24" customFormat="1" ht="12.75" customHeight="1" hidden="1">
      <c r="A26" s="39" t="s">
        <v>52</v>
      </c>
      <c r="B26" s="39" t="s">
        <v>53</v>
      </c>
      <c r="C26" s="39" t="s">
        <v>54</v>
      </c>
      <c r="D26" s="47" t="s">
        <v>55</v>
      </c>
      <c r="E26" s="41">
        <f t="shared" si="5"/>
        <v>1176366</v>
      </c>
      <c r="F26" s="41">
        <f>208390+645314+322662</f>
        <v>1176366</v>
      </c>
      <c r="G26" s="41"/>
      <c r="H26" s="41"/>
      <c r="I26" s="41"/>
      <c r="J26" s="41">
        <f t="shared" si="3"/>
        <v>0</v>
      </c>
      <c r="K26" s="41"/>
      <c r="L26" s="41"/>
      <c r="M26" s="41"/>
      <c r="N26" s="41"/>
      <c r="O26" s="41"/>
      <c r="P26" s="36">
        <f t="shared" si="4"/>
        <v>1176366</v>
      </c>
      <c r="Q26" s="23"/>
    </row>
    <row r="27" spans="1:17" s="56" customFormat="1" ht="12.75" customHeight="1" hidden="1">
      <c r="A27" s="53" t="s">
        <v>56</v>
      </c>
      <c r="B27" s="39" t="s">
        <v>57</v>
      </c>
      <c r="C27" s="39" t="s">
        <v>58</v>
      </c>
      <c r="D27" s="47" t="s">
        <v>59</v>
      </c>
      <c r="E27" s="41">
        <f t="shared" si="5"/>
        <v>620683</v>
      </c>
      <c r="F27" s="41">
        <f>178552+30069+3750+600+770+114282+123400+52000+35190+52000+30070</f>
        <v>620683</v>
      </c>
      <c r="G27" s="41">
        <f>129295+200966+24645+24670+32610+24600</f>
        <v>436786</v>
      </c>
      <c r="H27" s="52">
        <f>13102+1150</f>
        <v>14252</v>
      </c>
      <c r="I27" s="52"/>
      <c r="J27" s="41">
        <f t="shared" si="3"/>
        <v>0</v>
      </c>
      <c r="K27" s="41"/>
      <c r="L27" s="54"/>
      <c r="M27" s="54"/>
      <c r="N27" s="54"/>
      <c r="O27" s="52"/>
      <c r="P27" s="36">
        <f t="shared" si="4"/>
        <v>620683</v>
      </c>
      <c r="Q27" s="55"/>
    </row>
    <row r="28" spans="1:17" s="60" customFormat="1" ht="12.75" customHeight="1" hidden="1">
      <c r="A28" s="57" t="s">
        <v>60</v>
      </c>
      <c r="B28" s="57" t="s">
        <v>61</v>
      </c>
      <c r="C28" s="57" t="s">
        <v>58</v>
      </c>
      <c r="D28" s="58" t="s">
        <v>62</v>
      </c>
      <c r="E28" s="41">
        <f t="shared" si="5"/>
        <v>5000</v>
      </c>
      <c r="F28" s="41">
        <v>5000</v>
      </c>
      <c r="G28" s="41"/>
      <c r="H28" s="41"/>
      <c r="I28" s="41"/>
      <c r="J28" s="41">
        <f t="shared" si="3"/>
        <v>0</v>
      </c>
      <c r="K28" s="41"/>
      <c r="L28" s="41"/>
      <c r="M28" s="41"/>
      <c r="N28" s="41"/>
      <c r="O28" s="41"/>
      <c r="P28" s="36">
        <f t="shared" si="4"/>
        <v>5000</v>
      </c>
      <c r="Q28" s="59"/>
    </row>
    <row r="29" spans="1:17" s="60" customFormat="1" ht="12.75" customHeight="1" hidden="1">
      <c r="A29" s="57" t="s">
        <v>63</v>
      </c>
      <c r="B29" s="57" t="s">
        <v>64</v>
      </c>
      <c r="C29" s="57" t="s">
        <v>65</v>
      </c>
      <c r="D29" s="58" t="s">
        <v>66</v>
      </c>
      <c r="E29" s="41">
        <f t="shared" si="5"/>
        <v>0</v>
      </c>
      <c r="F29" s="41"/>
      <c r="G29" s="41"/>
      <c r="H29" s="41"/>
      <c r="I29" s="41"/>
      <c r="J29" s="41">
        <f>L29+O29</f>
        <v>2208161.08</v>
      </c>
      <c r="K29" s="41">
        <f>23161.08+1720000+465000</f>
        <v>2208161.08</v>
      </c>
      <c r="L29" s="41"/>
      <c r="M29" s="41"/>
      <c r="N29" s="41"/>
      <c r="O29" s="41">
        <f>K29</f>
        <v>2208161.08</v>
      </c>
      <c r="P29" s="36">
        <f t="shared" si="4"/>
        <v>2208161.08</v>
      </c>
      <c r="Q29" s="59"/>
    </row>
    <row r="30" spans="1:17" s="60" customFormat="1" ht="34.5" customHeight="1">
      <c r="A30" s="57" t="s">
        <v>67</v>
      </c>
      <c r="B30" s="57" t="s">
        <v>68</v>
      </c>
      <c r="C30" s="57" t="s">
        <v>69</v>
      </c>
      <c r="D30" s="58" t="s">
        <v>70</v>
      </c>
      <c r="E30" s="41">
        <f t="shared" si="5"/>
        <v>0</v>
      </c>
      <c r="F30" s="41"/>
      <c r="G30" s="41"/>
      <c r="H30" s="41"/>
      <c r="I30" s="41"/>
      <c r="J30" s="41">
        <f>L30+O30</f>
        <v>69000</v>
      </c>
      <c r="K30" s="41">
        <f>O30</f>
        <v>69000</v>
      </c>
      <c r="L30" s="41"/>
      <c r="M30" s="41"/>
      <c r="N30" s="41"/>
      <c r="O30" s="41">
        <v>69000</v>
      </c>
      <c r="P30" s="36">
        <f t="shared" si="4"/>
        <v>69000</v>
      </c>
      <c r="Q30" s="59"/>
    </row>
    <row r="31" spans="1:17" s="60" customFormat="1" ht="12.75" customHeight="1" hidden="1">
      <c r="A31" s="57" t="s">
        <v>71</v>
      </c>
      <c r="B31" s="57" t="s">
        <v>72</v>
      </c>
      <c r="C31" s="57" t="s">
        <v>73</v>
      </c>
      <c r="D31" s="58" t="s">
        <v>74</v>
      </c>
      <c r="E31" s="41">
        <f t="shared" si="5"/>
        <v>12900</v>
      </c>
      <c r="F31" s="41">
        <v>12900</v>
      </c>
      <c r="G31" s="41"/>
      <c r="H31" s="41"/>
      <c r="I31" s="41"/>
      <c r="J31" s="41">
        <f t="shared" si="3"/>
        <v>0</v>
      </c>
      <c r="K31" s="41"/>
      <c r="L31" s="41"/>
      <c r="M31" s="41"/>
      <c r="N31" s="41"/>
      <c r="O31" s="41"/>
      <c r="P31" s="36">
        <f t="shared" si="4"/>
        <v>12900</v>
      </c>
      <c r="Q31" s="59"/>
    </row>
    <row r="32" spans="1:17" s="60" customFormat="1" ht="12.75" customHeight="1" hidden="1">
      <c r="A32" s="57"/>
      <c r="B32" s="57"/>
      <c r="C32" s="57"/>
      <c r="D32" s="58" t="s">
        <v>75</v>
      </c>
      <c r="E32" s="41">
        <f t="shared" si="5"/>
        <v>12900</v>
      </c>
      <c r="F32" s="41">
        <v>12900</v>
      </c>
      <c r="G32" s="41"/>
      <c r="H32" s="41"/>
      <c r="I32" s="41"/>
      <c r="J32" s="41">
        <f t="shared" si="3"/>
        <v>0</v>
      </c>
      <c r="K32" s="41"/>
      <c r="L32" s="41"/>
      <c r="M32" s="41"/>
      <c r="N32" s="41"/>
      <c r="O32" s="41"/>
      <c r="P32" s="36">
        <f t="shared" si="4"/>
        <v>12900</v>
      </c>
      <c r="Q32" s="59"/>
    </row>
    <row r="33" spans="1:17" s="60" customFormat="1" ht="12.75" customHeight="1" hidden="1">
      <c r="A33" s="57" t="s">
        <v>76</v>
      </c>
      <c r="B33" s="57" t="s">
        <v>77</v>
      </c>
      <c r="C33" s="57" t="s">
        <v>73</v>
      </c>
      <c r="D33" s="58" t="s">
        <v>78</v>
      </c>
      <c r="E33" s="41">
        <f t="shared" si="5"/>
        <v>586870</v>
      </c>
      <c r="F33" s="41">
        <v>586870</v>
      </c>
      <c r="G33" s="41"/>
      <c r="H33" s="41"/>
      <c r="I33" s="41"/>
      <c r="J33" s="41">
        <f t="shared" si="3"/>
        <v>0</v>
      </c>
      <c r="K33" s="41"/>
      <c r="L33" s="41"/>
      <c r="M33" s="41"/>
      <c r="N33" s="41"/>
      <c r="O33" s="41"/>
      <c r="P33" s="36">
        <f t="shared" si="4"/>
        <v>586870</v>
      </c>
      <c r="Q33" s="59"/>
    </row>
    <row r="34" spans="1:17" s="60" customFormat="1" ht="12.75" customHeight="1" hidden="1">
      <c r="A34" s="57" t="s">
        <v>79</v>
      </c>
      <c r="B34" s="57" t="s">
        <v>80</v>
      </c>
      <c r="C34" s="57" t="s">
        <v>73</v>
      </c>
      <c r="D34" s="58" t="s">
        <v>81</v>
      </c>
      <c r="E34" s="41">
        <f t="shared" si="5"/>
        <v>5392694</v>
      </c>
      <c r="F34" s="41">
        <v>5392694</v>
      </c>
      <c r="G34" s="41"/>
      <c r="H34" s="41"/>
      <c r="I34" s="41"/>
      <c r="J34" s="41">
        <f t="shared" si="3"/>
        <v>0</v>
      </c>
      <c r="K34" s="41"/>
      <c r="L34" s="41"/>
      <c r="M34" s="41"/>
      <c r="N34" s="41"/>
      <c r="O34" s="41"/>
      <c r="P34" s="36">
        <f t="shared" si="4"/>
        <v>5392694</v>
      </c>
      <c r="Q34" s="59"/>
    </row>
    <row r="35" spans="1:17" s="60" customFormat="1" ht="12.75" customHeight="1" hidden="1">
      <c r="A35" s="57" t="s">
        <v>82</v>
      </c>
      <c r="B35" s="57" t="s">
        <v>83</v>
      </c>
      <c r="C35" s="57" t="s">
        <v>65</v>
      </c>
      <c r="D35" s="58" t="s">
        <v>84</v>
      </c>
      <c r="E35" s="41">
        <f t="shared" si="5"/>
        <v>51011</v>
      </c>
      <c r="F35" s="41">
        <v>51011</v>
      </c>
      <c r="G35" s="41"/>
      <c r="H35" s="41"/>
      <c r="I35" s="41"/>
      <c r="J35" s="41">
        <v>0</v>
      </c>
      <c r="K35" s="41"/>
      <c r="L35" s="41"/>
      <c r="M35" s="41"/>
      <c r="N35" s="41"/>
      <c r="O35" s="41"/>
      <c r="P35" s="36">
        <f t="shared" si="4"/>
        <v>51011</v>
      </c>
      <c r="Q35" s="59"/>
    </row>
    <row r="36" spans="1:17" s="46" customFormat="1" ht="12.75" customHeight="1" hidden="1">
      <c r="A36" s="32" t="s">
        <v>85</v>
      </c>
      <c r="B36" s="26"/>
      <c r="C36" s="32"/>
      <c r="D36" s="61" t="s">
        <v>86</v>
      </c>
      <c r="E36" s="36">
        <f>E37</f>
        <v>53051455.800000004</v>
      </c>
      <c r="F36" s="36">
        <f aca="true" t="shared" si="6" ref="F36:P36">F37</f>
        <v>53051455.800000004</v>
      </c>
      <c r="G36" s="36">
        <f t="shared" si="6"/>
        <v>34262165</v>
      </c>
      <c r="H36" s="36">
        <f t="shared" si="6"/>
        <v>4992301</v>
      </c>
      <c r="I36" s="36">
        <f t="shared" si="6"/>
        <v>0</v>
      </c>
      <c r="J36" s="36">
        <f t="shared" si="6"/>
        <v>4217550.12</v>
      </c>
      <c r="K36" s="36">
        <f t="shared" si="6"/>
        <v>3917550.12</v>
      </c>
      <c r="L36" s="36">
        <f t="shared" si="6"/>
        <v>300000</v>
      </c>
      <c r="M36" s="36">
        <f t="shared" si="6"/>
        <v>0</v>
      </c>
      <c r="N36" s="36">
        <f t="shared" si="6"/>
        <v>0</v>
      </c>
      <c r="O36" s="36">
        <f t="shared" si="6"/>
        <v>3917550.12</v>
      </c>
      <c r="P36" s="36">
        <f t="shared" si="6"/>
        <v>57269005.92</v>
      </c>
      <c r="Q36" s="45"/>
    </row>
    <row r="37" spans="1:17" s="38" customFormat="1" ht="12.75" customHeight="1" hidden="1">
      <c r="A37" s="32" t="s">
        <v>87</v>
      </c>
      <c r="B37" s="32"/>
      <c r="C37" s="32"/>
      <c r="D37" s="61" t="s">
        <v>86</v>
      </c>
      <c r="E37" s="36">
        <f aca="true" t="shared" si="7" ref="E37:J37">E38+E41+E42+E43+E44+E45+E46+E47+E48</f>
        <v>53051455.800000004</v>
      </c>
      <c r="F37" s="36">
        <f t="shared" si="7"/>
        <v>53051455.800000004</v>
      </c>
      <c r="G37" s="36">
        <f t="shared" si="7"/>
        <v>34262165</v>
      </c>
      <c r="H37" s="36">
        <f t="shared" si="7"/>
        <v>4992301</v>
      </c>
      <c r="I37" s="36">
        <f t="shared" si="7"/>
        <v>0</v>
      </c>
      <c r="J37" s="36">
        <f t="shared" si="7"/>
        <v>4217550.12</v>
      </c>
      <c r="K37" s="36">
        <f aca="true" t="shared" si="8" ref="K37:P37">K38+K41+K42+K43+K44+K45+K46+K47+K48</f>
        <v>3917550.12</v>
      </c>
      <c r="L37" s="36">
        <f t="shared" si="8"/>
        <v>300000</v>
      </c>
      <c r="M37" s="36">
        <f t="shared" si="8"/>
        <v>0</v>
      </c>
      <c r="N37" s="36">
        <f t="shared" si="8"/>
        <v>0</v>
      </c>
      <c r="O37" s="36">
        <f t="shared" si="8"/>
        <v>3917550.12</v>
      </c>
      <c r="P37" s="36">
        <f t="shared" si="8"/>
        <v>57269005.92</v>
      </c>
      <c r="Q37" s="37"/>
    </row>
    <row r="38" spans="1:18" s="63" customFormat="1" ht="12.75" customHeight="1" hidden="1">
      <c r="A38" s="39" t="s">
        <v>88</v>
      </c>
      <c r="B38" s="39" t="s">
        <v>89</v>
      </c>
      <c r="C38" s="39" t="s">
        <v>90</v>
      </c>
      <c r="D38" s="40" t="s">
        <v>91</v>
      </c>
      <c r="E38" s="41">
        <f>F38+I38</f>
        <v>47290804.92</v>
      </c>
      <c r="F38" s="41">
        <f>35222900+10812011+128646+2959051+857466.67+330000+367850-100000-6424500+100000+6354+420400+15000+1367856.25+258613-71433+40000-6000+429790+576800</f>
        <v>47290804.92</v>
      </c>
      <c r="G38" s="41">
        <f>28871000+5438889+105500+312000+702956.29-5266100+5210+344600+472786</f>
        <v>30986841.29</v>
      </c>
      <c r="H38" s="41">
        <v>4800905</v>
      </c>
      <c r="I38" s="41"/>
      <c r="J38" s="41">
        <f t="shared" si="3"/>
        <v>1145546.12</v>
      </c>
      <c r="K38" s="41">
        <f>O38</f>
        <v>845546.1200000001</v>
      </c>
      <c r="L38" s="41">
        <v>300000</v>
      </c>
      <c r="M38" s="41"/>
      <c r="N38" s="41"/>
      <c r="O38" s="41">
        <f>68157+343617+100000-100000-12357+541992+3548+159202.12-258613</f>
        <v>845546.1200000001</v>
      </c>
      <c r="P38" s="36">
        <f>J38+E38</f>
        <v>48436351.04</v>
      </c>
      <c r="Q38" s="62"/>
      <c r="R38" s="62"/>
    </row>
    <row r="39" spans="1:18" s="63" customFormat="1" ht="12.75" customHeight="1" hidden="1">
      <c r="A39" s="39"/>
      <c r="B39" s="39"/>
      <c r="C39" s="39"/>
      <c r="D39" s="47" t="s">
        <v>46</v>
      </c>
      <c r="E39" s="41"/>
      <c r="F39" s="41"/>
      <c r="G39" s="41"/>
      <c r="H39" s="41"/>
      <c r="I39" s="41"/>
      <c r="J39" s="41">
        <f t="shared" si="3"/>
        <v>0</v>
      </c>
      <c r="K39" s="41"/>
      <c r="L39" s="41"/>
      <c r="M39" s="41"/>
      <c r="N39" s="41"/>
      <c r="O39" s="41"/>
      <c r="P39" s="36"/>
      <c r="Q39" s="62"/>
      <c r="R39" s="62"/>
    </row>
    <row r="40" spans="1:18" s="63" customFormat="1" ht="12.75" customHeight="1" hidden="1">
      <c r="A40" s="39"/>
      <c r="B40" s="39"/>
      <c r="C40" s="39"/>
      <c r="D40" s="47" t="s">
        <v>47</v>
      </c>
      <c r="E40" s="41">
        <f aca="true" t="shared" si="9" ref="E40:E48">F40+I40</f>
        <v>30268100</v>
      </c>
      <c r="F40" s="41">
        <f>36115800-6424500+576800</f>
        <v>30268100</v>
      </c>
      <c r="G40" s="41">
        <f>28871000+702956.29-5266100+472786</f>
        <v>24780642.29</v>
      </c>
      <c r="H40" s="41"/>
      <c r="I40" s="41"/>
      <c r="J40" s="41">
        <f t="shared" si="3"/>
        <v>0</v>
      </c>
      <c r="K40" s="41"/>
      <c r="L40" s="41"/>
      <c r="M40" s="41"/>
      <c r="N40" s="41"/>
      <c r="O40" s="41"/>
      <c r="P40" s="36">
        <f aca="true" t="shared" si="10" ref="P40:P48">J40+E40</f>
        <v>30268100</v>
      </c>
      <c r="Q40" s="62"/>
      <c r="R40" s="62"/>
    </row>
    <row r="41" spans="1:18" s="65" customFormat="1" ht="12.75" customHeight="1" hidden="1">
      <c r="A41" s="39" t="s">
        <v>92</v>
      </c>
      <c r="B41" s="39" t="s">
        <v>93</v>
      </c>
      <c r="C41" s="39" t="s">
        <v>94</v>
      </c>
      <c r="D41" s="40" t="s">
        <v>95</v>
      </c>
      <c r="E41" s="41">
        <f t="shared" si="9"/>
        <v>1002499</v>
      </c>
      <c r="F41" s="41">
        <f>317218+155396+534885-5000</f>
        <v>1002499</v>
      </c>
      <c r="G41" s="41">
        <f>260015+127373+438430</f>
        <v>825818</v>
      </c>
      <c r="H41" s="41"/>
      <c r="I41" s="41"/>
      <c r="J41" s="41">
        <f t="shared" si="3"/>
        <v>0</v>
      </c>
      <c r="K41" s="41"/>
      <c r="L41" s="41"/>
      <c r="M41" s="41"/>
      <c r="N41" s="41"/>
      <c r="O41" s="41"/>
      <c r="P41" s="36">
        <f t="shared" si="10"/>
        <v>1002499</v>
      </c>
      <c r="Q41" s="64"/>
      <c r="R41" s="64"/>
    </row>
    <row r="42" spans="1:18" s="63" customFormat="1" ht="12.75" customHeight="1" hidden="1">
      <c r="A42" s="39" t="s">
        <v>96</v>
      </c>
      <c r="B42" s="39" t="s">
        <v>97</v>
      </c>
      <c r="C42" s="39" t="s">
        <v>98</v>
      </c>
      <c r="D42" s="40" t="s">
        <v>99</v>
      </c>
      <c r="E42" s="41">
        <f t="shared" si="9"/>
        <v>957969</v>
      </c>
      <c r="F42" s="41">
        <f>748820+102710+106439</f>
        <v>957969</v>
      </c>
      <c r="G42" s="41">
        <f>613787+70254+35582</f>
        <v>719623</v>
      </c>
      <c r="H42" s="41"/>
      <c r="I42" s="41"/>
      <c r="J42" s="41">
        <f t="shared" si="3"/>
        <v>0</v>
      </c>
      <c r="K42" s="41"/>
      <c r="L42" s="41"/>
      <c r="M42" s="41"/>
      <c r="N42" s="41"/>
      <c r="O42" s="41">
        <v>0</v>
      </c>
      <c r="P42" s="36">
        <f t="shared" si="10"/>
        <v>957969</v>
      </c>
      <c r="Q42" s="62"/>
      <c r="R42" s="62"/>
    </row>
    <row r="43" spans="1:18" s="67" customFormat="1" ht="12.75" customHeight="1" hidden="1">
      <c r="A43" s="39" t="s">
        <v>100</v>
      </c>
      <c r="B43" s="39" t="s">
        <v>101</v>
      </c>
      <c r="C43" s="53" t="s">
        <v>98</v>
      </c>
      <c r="D43" s="40" t="s">
        <v>102</v>
      </c>
      <c r="E43" s="52">
        <f t="shared" si="9"/>
        <v>1711263</v>
      </c>
      <c r="F43" s="52">
        <f>1235613+424000+40650+11000</f>
        <v>1711263</v>
      </c>
      <c r="G43" s="41">
        <f>857965+348000</f>
        <v>1205965</v>
      </c>
      <c r="H43" s="41">
        <f>188896+2500</f>
        <v>191396</v>
      </c>
      <c r="I43" s="52"/>
      <c r="J43" s="41">
        <f t="shared" si="3"/>
        <v>0</v>
      </c>
      <c r="K43" s="41"/>
      <c r="L43" s="52"/>
      <c r="M43" s="52"/>
      <c r="N43" s="52"/>
      <c r="O43" s="52"/>
      <c r="P43" s="36">
        <f t="shared" si="10"/>
        <v>1711263</v>
      </c>
      <c r="Q43" s="66"/>
      <c r="R43" s="66"/>
    </row>
    <row r="44" spans="1:18" s="67" customFormat="1" ht="12.75" customHeight="1" hidden="1">
      <c r="A44" s="39" t="s">
        <v>103</v>
      </c>
      <c r="B44" s="39" t="s">
        <v>104</v>
      </c>
      <c r="C44" s="39" t="s">
        <v>98</v>
      </c>
      <c r="D44" s="40" t="s">
        <v>105</v>
      </c>
      <c r="E44" s="41">
        <f t="shared" si="9"/>
        <v>109650</v>
      </c>
      <c r="F44" s="41">
        <f>7240+102410</f>
        <v>109650</v>
      </c>
      <c r="G44" s="52"/>
      <c r="H44" s="52"/>
      <c r="I44" s="52"/>
      <c r="J44" s="41">
        <f t="shared" si="3"/>
        <v>0</v>
      </c>
      <c r="K44" s="41"/>
      <c r="L44" s="52"/>
      <c r="M44" s="52"/>
      <c r="N44" s="52"/>
      <c r="O44" s="52"/>
      <c r="P44" s="36">
        <f t="shared" si="10"/>
        <v>109650</v>
      </c>
      <c r="Q44" s="66"/>
      <c r="R44" s="66"/>
    </row>
    <row r="45" spans="1:18" s="67" customFormat="1" ht="12.75" customHeight="1" hidden="1">
      <c r="A45" s="39" t="s">
        <v>106</v>
      </c>
      <c r="B45" s="39" t="s">
        <v>107</v>
      </c>
      <c r="C45" s="39" t="s">
        <v>98</v>
      </c>
      <c r="D45" s="40" t="s">
        <v>108</v>
      </c>
      <c r="E45" s="41">
        <f t="shared" si="9"/>
        <v>1124307.88</v>
      </c>
      <c r="F45" s="52">
        <f>892900+603749-857466.67+485125.55</f>
        <v>1124307.88</v>
      </c>
      <c r="G45" s="52">
        <f>732000-702956.29+494874</f>
        <v>523917.70999999996</v>
      </c>
      <c r="H45" s="52"/>
      <c r="I45" s="52"/>
      <c r="J45" s="41">
        <f t="shared" si="3"/>
        <v>200000</v>
      </c>
      <c r="K45" s="41">
        <v>200000</v>
      </c>
      <c r="L45" s="52"/>
      <c r="M45" s="52"/>
      <c r="N45" s="52"/>
      <c r="O45" s="52">
        <f>K45</f>
        <v>200000</v>
      </c>
      <c r="P45" s="36">
        <f t="shared" si="10"/>
        <v>1324307.88</v>
      </c>
      <c r="Q45" s="66"/>
      <c r="R45" s="66"/>
    </row>
    <row r="46" spans="1:18" s="56" customFormat="1" ht="12.75" customHeight="1" hidden="1">
      <c r="A46" s="39" t="s">
        <v>109</v>
      </c>
      <c r="B46" s="68">
        <v>3140</v>
      </c>
      <c r="C46" s="39" t="s">
        <v>58</v>
      </c>
      <c r="D46" s="40" t="s">
        <v>110</v>
      </c>
      <c r="E46" s="41">
        <f t="shared" si="9"/>
        <v>630000</v>
      </c>
      <c r="F46" s="52">
        <f>280000+260000+90000</f>
        <v>630000</v>
      </c>
      <c r="G46" s="54"/>
      <c r="H46" s="54"/>
      <c r="I46" s="54"/>
      <c r="J46" s="41"/>
      <c r="K46" s="52"/>
      <c r="L46" s="54"/>
      <c r="M46" s="54"/>
      <c r="N46" s="54"/>
      <c r="O46" s="54"/>
      <c r="P46" s="36">
        <f t="shared" si="10"/>
        <v>630000</v>
      </c>
      <c r="Q46" s="55"/>
      <c r="R46" s="66"/>
    </row>
    <row r="47" spans="1:18" s="70" customFormat="1" ht="12.75" customHeight="1" hidden="1">
      <c r="A47" s="39" t="s">
        <v>111</v>
      </c>
      <c r="B47" s="39">
        <v>7321</v>
      </c>
      <c r="C47" s="39" t="s">
        <v>69</v>
      </c>
      <c r="D47" s="40" t="s">
        <v>112</v>
      </c>
      <c r="E47" s="41">
        <f t="shared" si="9"/>
        <v>0</v>
      </c>
      <c r="F47" s="41"/>
      <c r="G47" s="54"/>
      <c r="H47" s="54"/>
      <c r="I47" s="54"/>
      <c r="J47" s="41">
        <f t="shared" si="3"/>
        <v>2872004</v>
      </c>
      <c r="K47" s="41">
        <f>46313+2163000+163000+10000+489691</f>
        <v>2872004</v>
      </c>
      <c r="L47" s="54"/>
      <c r="M47" s="54"/>
      <c r="N47" s="54"/>
      <c r="O47" s="41">
        <f>K47</f>
        <v>2872004</v>
      </c>
      <c r="P47" s="36">
        <f t="shared" si="10"/>
        <v>2872004</v>
      </c>
      <c r="Q47" s="69"/>
      <c r="R47" s="66"/>
    </row>
    <row r="48" spans="1:18" s="70" customFormat="1" ht="12.75" customHeight="1" hidden="1">
      <c r="A48" s="39" t="s">
        <v>113</v>
      </c>
      <c r="B48" s="57" t="s">
        <v>83</v>
      </c>
      <c r="C48" s="57" t="s">
        <v>65</v>
      </c>
      <c r="D48" s="58" t="s">
        <v>84</v>
      </c>
      <c r="E48" s="41">
        <f t="shared" si="9"/>
        <v>224962</v>
      </c>
      <c r="F48" s="41">
        <v>224962</v>
      </c>
      <c r="G48" s="54"/>
      <c r="H48" s="54"/>
      <c r="I48" s="54"/>
      <c r="J48" s="41">
        <f t="shared" si="3"/>
        <v>0</v>
      </c>
      <c r="K48" s="41"/>
      <c r="L48" s="54"/>
      <c r="M48" s="54"/>
      <c r="N48" s="54"/>
      <c r="O48" s="41"/>
      <c r="P48" s="36">
        <f t="shared" si="10"/>
        <v>224962</v>
      </c>
      <c r="Q48" s="69"/>
      <c r="R48" s="66"/>
    </row>
    <row r="49" spans="1:18" s="74" customFormat="1" ht="36" customHeight="1">
      <c r="A49" s="33" t="s">
        <v>114</v>
      </c>
      <c r="B49" s="33"/>
      <c r="C49" s="33"/>
      <c r="D49" s="61" t="s">
        <v>115</v>
      </c>
      <c r="E49" s="71">
        <f aca="true" t="shared" si="11" ref="E49:P49">E50</f>
        <v>6574191</v>
      </c>
      <c r="F49" s="71">
        <f t="shared" si="11"/>
        <v>6574191</v>
      </c>
      <c r="G49" s="71">
        <f t="shared" si="11"/>
        <v>4642361</v>
      </c>
      <c r="H49" s="71">
        <f t="shared" si="11"/>
        <v>263040</v>
      </c>
      <c r="I49" s="71">
        <f t="shared" si="11"/>
        <v>0</v>
      </c>
      <c r="J49" s="71">
        <f t="shared" si="11"/>
        <v>156600</v>
      </c>
      <c r="K49" s="71">
        <f t="shared" si="11"/>
        <v>156600</v>
      </c>
      <c r="L49" s="71">
        <f t="shared" si="11"/>
        <v>0</v>
      </c>
      <c r="M49" s="71">
        <f t="shared" si="11"/>
        <v>0</v>
      </c>
      <c r="N49" s="71">
        <f t="shared" si="11"/>
        <v>0</v>
      </c>
      <c r="O49" s="71">
        <f t="shared" si="11"/>
        <v>156600</v>
      </c>
      <c r="P49" s="71">
        <f t="shared" si="11"/>
        <v>6730791</v>
      </c>
      <c r="Q49" s="72"/>
      <c r="R49" s="73"/>
    </row>
    <row r="50" spans="1:18" s="74" customFormat="1" ht="36" customHeight="1">
      <c r="A50" s="33" t="s">
        <v>116</v>
      </c>
      <c r="B50" s="33"/>
      <c r="C50" s="33"/>
      <c r="D50" s="61" t="s">
        <v>115</v>
      </c>
      <c r="E50" s="71">
        <f>E51+E52+E55+E53+E54</f>
        <v>6574191</v>
      </c>
      <c r="F50" s="71">
        <f>F51+F52+F55+F53+F54</f>
        <v>6574191</v>
      </c>
      <c r="G50" s="71">
        <f aca="true" t="shared" si="12" ref="G50:P50">G51+G52+G55+G53+G54</f>
        <v>4642361</v>
      </c>
      <c r="H50" s="71">
        <f t="shared" si="12"/>
        <v>263040</v>
      </c>
      <c r="I50" s="71">
        <f t="shared" si="12"/>
        <v>0</v>
      </c>
      <c r="J50" s="71">
        <f t="shared" si="12"/>
        <v>156600</v>
      </c>
      <c r="K50" s="71">
        <f t="shared" si="12"/>
        <v>156600</v>
      </c>
      <c r="L50" s="71">
        <f t="shared" si="12"/>
        <v>0</v>
      </c>
      <c r="M50" s="71">
        <f t="shared" si="12"/>
        <v>0</v>
      </c>
      <c r="N50" s="71">
        <f t="shared" si="12"/>
        <v>0</v>
      </c>
      <c r="O50" s="71">
        <f t="shared" si="12"/>
        <v>156600</v>
      </c>
      <c r="P50" s="71">
        <f t="shared" si="12"/>
        <v>6730791</v>
      </c>
      <c r="Q50" s="72"/>
      <c r="R50" s="75"/>
    </row>
    <row r="51" spans="1:17" s="79" customFormat="1" ht="73.5" customHeight="1">
      <c r="A51" s="39" t="s">
        <v>117</v>
      </c>
      <c r="B51" s="39" t="s">
        <v>118</v>
      </c>
      <c r="C51" s="39" t="s">
        <v>89</v>
      </c>
      <c r="D51" s="40" t="s">
        <v>119</v>
      </c>
      <c r="E51" s="41">
        <f aca="true" t="shared" si="13" ref="E51:E58">F51+I51</f>
        <v>6333146</v>
      </c>
      <c r="F51" s="52">
        <f>2565572+150818+483603+56290+3500+13800+36750+740107+87000+642200+24500+518270+462800+493100+30000+24836</f>
        <v>6333146</v>
      </c>
      <c r="G51" s="76">
        <f>1940277+123000+389602+1013925+378000+365600+387000+24600+20357</f>
        <v>4642361</v>
      </c>
      <c r="H51" s="76">
        <v>263040</v>
      </c>
      <c r="I51" s="52"/>
      <c r="J51" s="41">
        <f t="shared" si="3"/>
        <v>0</v>
      </c>
      <c r="K51" s="52"/>
      <c r="L51" s="54"/>
      <c r="M51" s="54"/>
      <c r="N51" s="54"/>
      <c r="O51" s="52"/>
      <c r="P51" s="77">
        <f>J51+E51</f>
        <v>6333146</v>
      </c>
      <c r="Q51" s="78"/>
    </row>
    <row r="52" spans="1:17" s="31" customFormat="1" ht="12.75" customHeight="1" hidden="1">
      <c r="A52" s="39" t="s">
        <v>120</v>
      </c>
      <c r="B52" s="39" t="s">
        <v>121</v>
      </c>
      <c r="C52" s="39" t="s">
        <v>122</v>
      </c>
      <c r="D52" s="40" t="s">
        <v>123</v>
      </c>
      <c r="E52" s="41">
        <f t="shared" si="13"/>
        <v>56758</v>
      </c>
      <c r="F52" s="41">
        <f>16912+10935+3024+23300+2587</f>
        <v>56758</v>
      </c>
      <c r="G52" s="80"/>
      <c r="H52" s="81"/>
      <c r="I52" s="81"/>
      <c r="J52" s="41">
        <f t="shared" si="3"/>
        <v>0</v>
      </c>
      <c r="K52" s="41"/>
      <c r="L52" s="80"/>
      <c r="M52" s="80"/>
      <c r="N52" s="80"/>
      <c r="O52" s="80"/>
      <c r="P52" s="36">
        <f>J52+E52</f>
        <v>56758</v>
      </c>
      <c r="Q52" s="30"/>
    </row>
    <row r="53" spans="1:17" s="31" customFormat="1" ht="42" customHeight="1">
      <c r="A53" s="39" t="s">
        <v>124</v>
      </c>
      <c r="B53" s="39" t="s">
        <v>125</v>
      </c>
      <c r="C53" s="39" t="s">
        <v>93</v>
      </c>
      <c r="D53" s="40" t="s">
        <v>126</v>
      </c>
      <c r="E53" s="41">
        <f t="shared" si="13"/>
        <v>162000</v>
      </c>
      <c r="F53" s="41">
        <f>30000+32000+50000+29000+21000</f>
        <v>162000</v>
      </c>
      <c r="G53" s="41">
        <f aca="true" t="shared" si="14" ref="G53:O53">G54</f>
        <v>0</v>
      </c>
      <c r="H53" s="41">
        <f t="shared" si="14"/>
        <v>0</v>
      </c>
      <c r="I53" s="41">
        <f t="shared" si="14"/>
        <v>0</v>
      </c>
      <c r="J53" s="41">
        <f t="shared" si="3"/>
        <v>0</v>
      </c>
      <c r="K53" s="41"/>
      <c r="L53" s="41">
        <f t="shared" si="14"/>
        <v>0</v>
      </c>
      <c r="M53" s="41">
        <f t="shared" si="14"/>
        <v>0</v>
      </c>
      <c r="N53" s="41">
        <f t="shared" si="14"/>
        <v>0</v>
      </c>
      <c r="O53" s="41">
        <f t="shared" si="14"/>
        <v>0</v>
      </c>
      <c r="P53" s="36">
        <f>J53+E53</f>
        <v>162000</v>
      </c>
      <c r="Q53" s="30"/>
    </row>
    <row r="54" spans="1:17" s="83" customFormat="1" ht="12.75" customHeight="1" hidden="1">
      <c r="A54" s="53" t="s">
        <v>127</v>
      </c>
      <c r="B54" s="53" t="s">
        <v>128</v>
      </c>
      <c r="C54" s="39" t="s">
        <v>129</v>
      </c>
      <c r="D54" s="40" t="s">
        <v>130</v>
      </c>
      <c r="E54" s="41">
        <f t="shared" si="13"/>
        <v>22287</v>
      </c>
      <c r="F54" s="52">
        <f>11428+10859</f>
        <v>22287</v>
      </c>
      <c r="G54" s="54"/>
      <c r="H54" s="54"/>
      <c r="I54" s="54"/>
      <c r="J54" s="41">
        <f t="shared" si="3"/>
        <v>0</v>
      </c>
      <c r="K54" s="41"/>
      <c r="L54" s="54"/>
      <c r="M54" s="54"/>
      <c r="N54" s="54"/>
      <c r="O54" s="54"/>
      <c r="P54" s="36">
        <f>J54+E54</f>
        <v>22287</v>
      </c>
      <c r="Q54" s="82"/>
    </row>
    <row r="55" spans="1:17" s="83" customFormat="1" ht="12.75" customHeight="1" hidden="1">
      <c r="A55" s="39" t="s">
        <v>131</v>
      </c>
      <c r="B55" s="39" t="s">
        <v>132</v>
      </c>
      <c r="C55" s="57" t="s">
        <v>69</v>
      </c>
      <c r="D55" s="40" t="s">
        <v>133</v>
      </c>
      <c r="E55" s="41">
        <f t="shared" si="13"/>
        <v>0</v>
      </c>
      <c r="F55" s="52"/>
      <c r="G55" s="54"/>
      <c r="H55" s="54"/>
      <c r="I55" s="54"/>
      <c r="J55" s="41">
        <f t="shared" si="3"/>
        <v>156600</v>
      </c>
      <c r="K55" s="41">
        <f>43200+113400</f>
        <v>156600</v>
      </c>
      <c r="L55" s="54"/>
      <c r="M55" s="54"/>
      <c r="N55" s="54"/>
      <c r="O55" s="54">
        <f>K55</f>
        <v>156600</v>
      </c>
      <c r="P55" s="36">
        <f>J55+E55</f>
        <v>156600</v>
      </c>
      <c r="Q55" s="82"/>
    </row>
    <row r="56" spans="1:17" s="46" customFormat="1" ht="12.75" customHeight="1" hidden="1">
      <c r="A56" s="32" t="s">
        <v>134</v>
      </c>
      <c r="B56" s="32"/>
      <c r="C56" s="32"/>
      <c r="D56" s="34" t="s">
        <v>135</v>
      </c>
      <c r="E56" s="36">
        <f>E57</f>
        <v>1665991</v>
      </c>
      <c r="F56" s="36">
        <f aca="true" t="shared" si="15" ref="F56:P56">F57</f>
        <v>1665991</v>
      </c>
      <c r="G56" s="36">
        <f t="shared" si="15"/>
        <v>444155</v>
      </c>
      <c r="H56" s="36">
        <f t="shared" si="15"/>
        <v>28385</v>
      </c>
      <c r="I56" s="36">
        <f t="shared" si="15"/>
        <v>0</v>
      </c>
      <c r="J56" s="36">
        <f t="shared" si="15"/>
        <v>0</v>
      </c>
      <c r="K56" s="36">
        <f t="shared" si="15"/>
        <v>0</v>
      </c>
      <c r="L56" s="36">
        <f t="shared" si="15"/>
        <v>0</v>
      </c>
      <c r="M56" s="36">
        <f t="shared" si="15"/>
        <v>0</v>
      </c>
      <c r="N56" s="36">
        <f t="shared" si="15"/>
        <v>0</v>
      </c>
      <c r="O56" s="36">
        <f t="shared" si="15"/>
        <v>0</v>
      </c>
      <c r="P56" s="36">
        <f t="shared" si="15"/>
        <v>1665991</v>
      </c>
      <c r="Q56" s="45"/>
    </row>
    <row r="57" spans="1:17" s="46" customFormat="1" ht="12.75" customHeight="1" hidden="1">
      <c r="A57" s="32" t="s">
        <v>136</v>
      </c>
      <c r="B57" s="32"/>
      <c r="C57" s="32"/>
      <c r="D57" s="34" t="s">
        <v>135</v>
      </c>
      <c r="E57" s="36">
        <f>E58+E59+E61+E60</f>
        <v>1665991</v>
      </c>
      <c r="F57" s="36">
        <f aca="true" t="shared" si="16" ref="F57:P57">F58+F59+F61+F60</f>
        <v>1665991</v>
      </c>
      <c r="G57" s="36">
        <f t="shared" si="16"/>
        <v>444155</v>
      </c>
      <c r="H57" s="36">
        <f t="shared" si="16"/>
        <v>28385</v>
      </c>
      <c r="I57" s="36">
        <f t="shared" si="16"/>
        <v>0</v>
      </c>
      <c r="J57" s="36">
        <f t="shared" si="16"/>
        <v>0</v>
      </c>
      <c r="K57" s="36">
        <f t="shared" si="16"/>
        <v>0</v>
      </c>
      <c r="L57" s="36">
        <f t="shared" si="16"/>
        <v>0</v>
      </c>
      <c r="M57" s="36">
        <f t="shared" si="16"/>
        <v>0</v>
      </c>
      <c r="N57" s="36">
        <f t="shared" si="16"/>
        <v>0</v>
      </c>
      <c r="O57" s="36">
        <f t="shared" si="16"/>
        <v>0</v>
      </c>
      <c r="P57" s="36">
        <f t="shared" si="16"/>
        <v>1665991</v>
      </c>
      <c r="Q57" s="45"/>
    </row>
    <row r="58" spans="1:17" s="43" customFormat="1" ht="12.75" customHeight="1" hidden="1">
      <c r="A58" s="39" t="s">
        <v>137</v>
      </c>
      <c r="B58" s="39" t="s">
        <v>138</v>
      </c>
      <c r="C58" s="39" t="s">
        <v>139</v>
      </c>
      <c r="D58" s="40" t="s">
        <v>140</v>
      </c>
      <c r="E58" s="41">
        <f t="shared" si="13"/>
        <v>88940</v>
      </c>
      <c r="F58" s="41">
        <v>88940</v>
      </c>
      <c r="G58" s="41">
        <v>72900</v>
      </c>
      <c r="H58" s="41"/>
      <c r="I58" s="41"/>
      <c r="J58" s="41">
        <f t="shared" si="3"/>
        <v>0</v>
      </c>
      <c r="K58" s="41"/>
      <c r="L58" s="41"/>
      <c r="M58" s="41"/>
      <c r="N58" s="41"/>
      <c r="O58" s="41">
        <v>0</v>
      </c>
      <c r="P58" s="36">
        <f aca="true" t="shared" si="17" ref="P58:P69">J58+E58</f>
        <v>88940</v>
      </c>
      <c r="Q58" s="23"/>
    </row>
    <row r="59" spans="1:17" s="85" customFormat="1" ht="12.75" customHeight="1" hidden="1">
      <c r="A59" s="68">
        <v>1014081</v>
      </c>
      <c r="B59" s="68">
        <v>4081</v>
      </c>
      <c r="C59" s="39" t="s">
        <v>141</v>
      </c>
      <c r="D59" s="40" t="s">
        <v>142</v>
      </c>
      <c r="E59" s="41">
        <f>F59+I59</f>
        <v>508520</v>
      </c>
      <c r="F59" s="41">
        <v>508520</v>
      </c>
      <c r="G59" s="41">
        <v>371255</v>
      </c>
      <c r="H59" s="41">
        <v>28385</v>
      </c>
      <c r="I59" s="41"/>
      <c r="J59" s="41">
        <f t="shared" si="3"/>
        <v>0</v>
      </c>
      <c r="K59" s="41"/>
      <c r="L59" s="41"/>
      <c r="M59" s="41"/>
      <c r="N59" s="41"/>
      <c r="O59" s="41">
        <v>0</v>
      </c>
      <c r="P59" s="36">
        <f t="shared" si="17"/>
        <v>508520</v>
      </c>
      <c r="Q59" s="84"/>
    </row>
    <row r="60" spans="1:17" s="85" customFormat="1" ht="12.75" customHeight="1" hidden="1">
      <c r="A60" s="68">
        <v>1014082</v>
      </c>
      <c r="B60" s="68">
        <v>4082</v>
      </c>
      <c r="C60" s="39" t="s">
        <v>141</v>
      </c>
      <c r="D60" s="40" t="s">
        <v>143</v>
      </c>
      <c r="E60" s="41">
        <f>F60+I60</f>
        <v>16500</v>
      </c>
      <c r="F60" s="41">
        <v>16500</v>
      </c>
      <c r="G60" s="41"/>
      <c r="H60" s="41"/>
      <c r="I60" s="41"/>
      <c r="J60" s="41">
        <f>L60+O60</f>
        <v>0</v>
      </c>
      <c r="K60" s="41"/>
      <c r="L60" s="41"/>
      <c r="M60" s="41"/>
      <c r="N60" s="41"/>
      <c r="O60" s="41">
        <v>0</v>
      </c>
      <c r="P60" s="36">
        <f t="shared" si="17"/>
        <v>16500</v>
      </c>
      <c r="Q60" s="84"/>
    </row>
    <row r="61" spans="1:17" s="85" customFormat="1" ht="12.75" customHeight="1" hidden="1">
      <c r="A61" s="68">
        <v>1019710</v>
      </c>
      <c r="B61" s="68">
        <v>9710</v>
      </c>
      <c r="C61" s="39" t="s">
        <v>73</v>
      </c>
      <c r="D61" s="40" t="s">
        <v>144</v>
      </c>
      <c r="E61" s="41">
        <f>F61+I61</f>
        <v>1052031</v>
      </c>
      <c r="F61" s="41">
        <v>1052031</v>
      </c>
      <c r="G61" s="41"/>
      <c r="H61" s="41"/>
      <c r="I61" s="41"/>
      <c r="J61" s="41">
        <f t="shared" si="3"/>
        <v>0</v>
      </c>
      <c r="K61" s="41"/>
      <c r="L61" s="41"/>
      <c r="M61" s="41"/>
      <c r="N61" s="41"/>
      <c r="O61" s="41">
        <v>0</v>
      </c>
      <c r="P61" s="36">
        <f t="shared" si="17"/>
        <v>1052031</v>
      </c>
      <c r="Q61" s="84"/>
    </row>
    <row r="62" spans="1:17" s="88" customFormat="1" ht="33" customHeight="1">
      <c r="A62" s="33">
        <v>3700000</v>
      </c>
      <c r="B62" s="86"/>
      <c r="C62" s="33"/>
      <c r="D62" s="61" t="s">
        <v>145</v>
      </c>
      <c r="E62" s="71">
        <f>E63</f>
        <v>10415413</v>
      </c>
      <c r="F62" s="71">
        <f aca="true" t="shared" si="18" ref="F62:P62">F63</f>
        <v>7881652</v>
      </c>
      <c r="G62" s="71">
        <f t="shared" si="18"/>
        <v>0</v>
      </c>
      <c r="H62" s="71">
        <f t="shared" si="18"/>
        <v>0</v>
      </c>
      <c r="I62" s="71">
        <f t="shared" si="18"/>
        <v>2483761</v>
      </c>
      <c r="J62" s="71">
        <f t="shared" si="18"/>
        <v>0</v>
      </c>
      <c r="K62" s="71">
        <f t="shared" si="18"/>
        <v>0</v>
      </c>
      <c r="L62" s="71">
        <f t="shared" si="18"/>
        <v>0</v>
      </c>
      <c r="M62" s="71">
        <f t="shared" si="18"/>
        <v>0</v>
      </c>
      <c r="N62" s="71">
        <f t="shared" si="18"/>
        <v>0</v>
      </c>
      <c r="O62" s="71">
        <f t="shared" si="18"/>
        <v>0</v>
      </c>
      <c r="P62" s="71">
        <f t="shared" si="18"/>
        <v>10415413</v>
      </c>
      <c r="Q62" s="87"/>
    </row>
    <row r="63" spans="1:17" s="74" customFormat="1" ht="33" customHeight="1">
      <c r="A63" s="33" t="s">
        <v>146</v>
      </c>
      <c r="B63" s="33"/>
      <c r="C63" s="33"/>
      <c r="D63" s="61" t="s">
        <v>145</v>
      </c>
      <c r="E63" s="71">
        <f>E64+E65+E70+E69+E66</f>
        <v>10415413</v>
      </c>
      <c r="F63" s="71">
        <f aca="true" t="shared" si="19" ref="F63:P63">F64+F65+F70+F69+F66</f>
        <v>7881652</v>
      </c>
      <c r="G63" s="71">
        <f t="shared" si="19"/>
        <v>0</v>
      </c>
      <c r="H63" s="71">
        <f t="shared" si="19"/>
        <v>0</v>
      </c>
      <c r="I63" s="71">
        <f t="shared" si="19"/>
        <v>2483761</v>
      </c>
      <c r="J63" s="71">
        <f t="shared" si="19"/>
        <v>0</v>
      </c>
      <c r="K63" s="71">
        <f t="shared" si="19"/>
        <v>0</v>
      </c>
      <c r="L63" s="71">
        <f t="shared" si="19"/>
        <v>0</v>
      </c>
      <c r="M63" s="71">
        <f t="shared" si="19"/>
        <v>0</v>
      </c>
      <c r="N63" s="71">
        <f t="shared" si="19"/>
        <v>0</v>
      </c>
      <c r="O63" s="71">
        <f t="shared" si="19"/>
        <v>0</v>
      </c>
      <c r="P63" s="71">
        <f t="shared" si="19"/>
        <v>10415413</v>
      </c>
      <c r="Q63" s="72"/>
    </row>
    <row r="64" spans="1:17" s="91" customFormat="1" ht="41.25" customHeight="1">
      <c r="A64" s="57" t="s">
        <v>147</v>
      </c>
      <c r="B64" s="57" t="s">
        <v>72</v>
      </c>
      <c r="C64" s="57" t="s">
        <v>73</v>
      </c>
      <c r="D64" s="89" t="s">
        <v>148</v>
      </c>
      <c r="E64" s="48">
        <f aca="true" t="shared" si="20" ref="E64:E69">F64+I64</f>
        <v>18000</v>
      </c>
      <c r="F64" s="48">
        <f>750000-370000-30000-32000-200000-50000-29000-21000</f>
        <v>18000</v>
      </c>
      <c r="G64" s="71"/>
      <c r="H64" s="71"/>
      <c r="I64" s="71"/>
      <c r="J64" s="48">
        <f t="shared" si="3"/>
        <v>0</v>
      </c>
      <c r="K64" s="48"/>
      <c r="L64" s="71"/>
      <c r="M64" s="71"/>
      <c r="N64" s="71"/>
      <c r="O64" s="71"/>
      <c r="P64" s="71">
        <f t="shared" si="17"/>
        <v>18000</v>
      </c>
      <c r="Q64" s="90"/>
    </row>
    <row r="65" spans="1:17" s="31" customFormat="1" ht="12.75" customHeight="1" hidden="1">
      <c r="A65" s="68">
        <v>3719150</v>
      </c>
      <c r="B65" s="68">
        <v>9150</v>
      </c>
      <c r="C65" s="68" t="s">
        <v>73</v>
      </c>
      <c r="D65" s="40" t="s">
        <v>149</v>
      </c>
      <c r="E65" s="48">
        <f t="shared" si="20"/>
        <v>7863652</v>
      </c>
      <c r="F65" s="41">
        <v>7863652</v>
      </c>
      <c r="G65" s="41"/>
      <c r="H65" s="41"/>
      <c r="I65" s="41"/>
      <c r="J65" s="41">
        <f t="shared" si="3"/>
        <v>0</v>
      </c>
      <c r="K65" s="41"/>
      <c r="L65" s="41"/>
      <c r="M65" s="41"/>
      <c r="N65" s="41"/>
      <c r="O65" s="41"/>
      <c r="P65" s="71">
        <f t="shared" si="17"/>
        <v>7863652</v>
      </c>
      <c r="Q65" s="30"/>
    </row>
    <row r="66" spans="1:17" s="31" customFormat="1" ht="12.75" customHeight="1" hidden="1">
      <c r="A66" s="68">
        <v>3719260</v>
      </c>
      <c r="B66" s="68">
        <v>9260</v>
      </c>
      <c r="C66" s="39" t="s">
        <v>73</v>
      </c>
      <c r="D66" s="40" t="s">
        <v>150</v>
      </c>
      <c r="E66" s="48">
        <f t="shared" si="20"/>
        <v>2483761</v>
      </c>
      <c r="F66" s="41"/>
      <c r="G66" s="41"/>
      <c r="H66" s="41"/>
      <c r="I66" s="41">
        <v>2483761</v>
      </c>
      <c r="J66" s="41">
        <f t="shared" si="3"/>
        <v>0</v>
      </c>
      <c r="K66" s="41"/>
      <c r="L66" s="41"/>
      <c r="M66" s="41"/>
      <c r="N66" s="41"/>
      <c r="O66" s="41"/>
      <c r="P66" s="71">
        <f t="shared" si="17"/>
        <v>2483761</v>
      </c>
      <c r="Q66" s="30"/>
    </row>
    <row r="67" spans="1:17" s="31" customFormat="1" ht="12.75" customHeight="1" hidden="1">
      <c r="A67" s="68"/>
      <c r="B67" s="68"/>
      <c r="C67" s="68"/>
      <c r="D67" s="40"/>
      <c r="E67" s="48">
        <f t="shared" si="20"/>
        <v>0</v>
      </c>
      <c r="F67" s="41"/>
      <c r="G67" s="41"/>
      <c r="H67" s="41"/>
      <c r="I67" s="41"/>
      <c r="J67" s="41">
        <f t="shared" si="3"/>
        <v>0</v>
      </c>
      <c r="K67" s="41"/>
      <c r="L67" s="41"/>
      <c r="M67" s="41"/>
      <c r="N67" s="41"/>
      <c r="O67" s="41"/>
      <c r="P67" s="71">
        <f t="shared" si="17"/>
        <v>0</v>
      </c>
      <c r="Q67" s="30"/>
    </row>
    <row r="68" spans="1:17" s="31" customFormat="1" ht="12.75" customHeight="1" hidden="1">
      <c r="A68" s="39"/>
      <c r="B68" s="39"/>
      <c r="C68" s="39"/>
      <c r="D68" s="40"/>
      <c r="E68" s="48">
        <f t="shared" si="20"/>
        <v>0</v>
      </c>
      <c r="F68" s="41"/>
      <c r="G68" s="41"/>
      <c r="H68" s="41"/>
      <c r="I68" s="41"/>
      <c r="J68" s="41">
        <f t="shared" si="3"/>
        <v>0</v>
      </c>
      <c r="K68" s="41"/>
      <c r="L68" s="41"/>
      <c r="M68" s="41"/>
      <c r="N68" s="41"/>
      <c r="O68" s="41"/>
      <c r="P68" s="71">
        <f t="shared" si="17"/>
        <v>0</v>
      </c>
      <c r="Q68" s="30"/>
    </row>
    <row r="69" spans="1:17" s="31" customFormat="1" ht="12.75" customHeight="1" hidden="1">
      <c r="A69" s="68">
        <v>3718500</v>
      </c>
      <c r="B69" s="68">
        <v>8500</v>
      </c>
      <c r="C69" s="39" t="s">
        <v>151</v>
      </c>
      <c r="D69" s="40" t="s">
        <v>152</v>
      </c>
      <c r="E69" s="48">
        <f t="shared" si="20"/>
        <v>0</v>
      </c>
      <c r="F69" s="41">
        <f>2759734-2483761-51011-224962</f>
        <v>0</v>
      </c>
      <c r="G69" s="41"/>
      <c r="H69" s="41"/>
      <c r="I69" s="41">
        <v>0</v>
      </c>
      <c r="J69" s="41">
        <f t="shared" si="3"/>
        <v>0</v>
      </c>
      <c r="K69" s="41"/>
      <c r="L69" s="41"/>
      <c r="M69" s="41"/>
      <c r="N69" s="41"/>
      <c r="O69" s="41"/>
      <c r="P69" s="71">
        <f t="shared" si="17"/>
        <v>0</v>
      </c>
      <c r="Q69" s="30"/>
    </row>
    <row r="70" spans="1:17" s="46" customFormat="1" ht="12.75" customHeight="1" hidden="1">
      <c r="A70" s="68">
        <v>3718700</v>
      </c>
      <c r="B70" s="68">
        <v>8710</v>
      </c>
      <c r="C70" s="39" t="s">
        <v>151</v>
      </c>
      <c r="D70" s="34" t="s">
        <v>153</v>
      </c>
      <c r="E70" s="41">
        <v>50000</v>
      </c>
      <c r="F70" s="36"/>
      <c r="G70" s="35"/>
      <c r="H70" s="35"/>
      <c r="I70" s="35"/>
      <c r="J70" s="41">
        <f t="shared" si="3"/>
        <v>0</v>
      </c>
      <c r="K70" s="41"/>
      <c r="L70" s="35"/>
      <c r="M70" s="35"/>
      <c r="N70" s="35"/>
      <c r="O70" s="35"/>
      <c r="P70" s="36">
        <f>J70+E70</f>
        <v>50000</v>
      </c>
      <c r="Q70" s="45"/>
    </row>
    <row r="71" spans="1:18" s="46" customFormat="1" ht="26.25" customHeight="1">
      <c r="A71" s="26"/>
      <c r="B71" s="26"/>
      <c r="C71" s="26"/>
      <c r="D71" s="26" t="s">
        <v>154</v>
      </c>
      <c r="E71" s="36">
        <f aca="true" t="shared" si="21" ref="E71:P71">E63+E57+E50+E37+E19+E15</f>
        <v>104437865.05000001</v>
      </c>
      <c r="F71" s="36">
        <f t="shared" si="21"/>
        <v>101904104.05000001</v>
      </c>
      <c r="G71" s="36">
        <f t="shared" si="21"/>
        <v>41335203</v>
      </c>
      <c r="H71" s="36">
        <f t="shared" si="21"/>
        <v>5633578</v>
      </c>
      <c r="I71" s="36">
        <f t="shared" si="21"/>
        <v>2483761</v>
      </c>
      <c r="J71" s="36">
        <f t="shared" si="21"/>
        <v>7801781.2</v>
      </c>
      <c r="K71" s="36">
        <f t="shared" si="21"/>
        <v>7483781.2</v>
      </c>
      <c r="L71" s="36">
        <f t="shared" si="21"/>
        <v>318000</v>
      </c>
      <c r="M71" s="36">
        <f t="shared" si="21"/>
        <v>0</v>
      </c>
      <c r="N71" s="36">
        <f t="shared" si="21"/>
        <v>0</v>
      </c>
      <c r="O71" s="36">
        <f t="shared" si="21"/>
        <v>7483781.2</v>
      </c>
      <c r="P71" s="36">
        <f t="shared" si="21"/>
        <v>112239646.25</v>
      </c>
      <c r="Q71" s="44"/>
      <c r="R71" s="45"/>
    </row>
    <row r="72" spans="1:18" s="46" customFormat="1" ht="98.25" customHeight="1">
      <c r="A72" s="92"/>
      <c r="B72" s="92"/>
      <c r="C72" s="92"/>
      <c r="D72" s="93"/>
      <c r="E72" s="94"/>
      <c r="F72" s="94"/>
      <c r="G72" s="94"/>
      <c r="H72" s="94"/>
      <c r="I72" s="94"/>
      <c r="J72" s="94"/>
      <c r="K72" s="95"/>
      <c r="L72" s="94"/>
      <c r="M72" s="94"/>
      <c r="N72" s="94"/>
      <c r="O72" s="94"/>
      <c r="P72" s="94"/>
      <c r="Q72" s="45"/>
      <c r="R72" s="96"/>
    </row>
    <row r="73" spans="1:18" s="46" customFormat="1" ht="12.75" customHeight="1" hidden="1">
      <c r="A73" s="92"/>
      <c r="B73" s="92"/>
      <c r="C73" s="92"/>
      <c r="D73" s="97"/>
      <c r="E73" s="98"/>
      <c r="F73" s="97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45"/>
      <c r="R73" s="96"/>
    </row>
    <row r="74" spans="1:17" s="46" customFormat="1" ht="24.75" customHeight="1">
      <c r="A74" s="99"/>
      <c r="B74" s="92"/>
      <c r="C74" s="92"/>
      <c r="D74" s="99" t="s">
        <v>155</v>
      </c>
      <c r="E74" s="100"/>
      <c r="F74" s="100"/>
      <c r="G74" s="101"/>
      <c r="H74" s="101"/>
      <c r="I74" s="101"/>
      <c r="J74" s="101"/>
      <c r="K74" s="101"/>
      <c r="L74" s="101"/>
      <c r="M74" s="102"/>
      <c r="N74" s="102"/>
      <c r="O74" s="102" t="s">
        <v>156</v>
      </c>
      <c r="P74" s="6"/>
      <c r="Q74" s="103"/>
    </row>
    <row r="75" spans="1:18" s="46" customFormat="1" ht="20.25" customHeight="1">
      <c r="A75" s="92"/>
      <c r="B75" s="92"/>
      <c r="C75" s="92"/>
      <c r="D75" s="104"/>
      <c r="E75" s="104"/>
      <c r="F75" s="104"/>
      <c r="G75" s="94"/>
      <c r="H75" s="94"/>
      <c r="I75" s="94"/>
      <c r="J75" s="94"/>
      <c r="K75" s="94"/>
      <c r="L75" s="94"/>
      <c r="M75" s="94"/>
      <c r="N75" s="104"/>
      <c r="O75" s="104"/>
      <c r="P75" s="94">
        <f>J71+E71</f>
        <v>112239646.25000001</v>
      </c>
      <c r="Q75" s="45"/>
      <c r="R75" s="96"/>
    </row>
    <row r="76" spans="1:17" s="46" customFormat="1" ht="10.5">
      <c r="A76" s="92"/>
      <c r="B76" s="92"/>
      <c r="C76" s="92"/>
      <c r="D76" s="105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45"/>
    </row>
    <row r="77" spans="1:17" s="31" customFormat="1" ht="10.5">
      <c r="A77" s="106"/>
      <c r="B77" s="106"/>
      <c r="C77" s="106"/>
      <c r="D77" s="107"/>
      <c r="E77" s="102"/>
      <c r="F77" s="102"/>
      <c r="G77" s="108"/>
      <c r="H77" s="108"/>
      <c r="I77" s="108"/>
      <c r="J77" s="108"/>
      <c r="K77" s="108"/>
      <c r="L77" s="108"/>
      <c r="M77" s="108"/>
      <c r="N77" s="108"/>
      <c r="O77" s="108"/>
      <c r="P77" s="102"/>
      <c r="Q77" s="30"/>
    </row>
    <row r="78" spans="1:17" s="31" customFormat="1" ht="10.5">
      <c r="A78" s="109"/>
      <c r="B78" s="109"/>
      <c r="C78" s="109"/>
      <c r="D78" s="21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30"/>
    </row>
    <row r="79" spans="4:17" s="110" customFormat="1" ht="10.5">
      <c r="D79" s="111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3"/>
    </row>
    <row r="80" spans="1:17" s="46" customFormat="1" ht="10.5">
      <c r="A80" s="92"/>
      <c r="B80" s="92"/>
      <c r="C80" s="92"/>
      <c r="D80" s="105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45"/>
    </row>
    <row r="81" spans="1:17" s="31" customFormat="1" ht="10.5">
      <c r="A81" s="106"/>
      <c r="B81" s="106"/>
      <c r="C81" s="106"/>
      <c r="D81" s="107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30"/>
    </row>
    <row r="82" spans="1:17" s="31" customFormat="1" ht="10.5">
      <c r="A82" s="106"/>
      <c r="B82" s="106"/>
      <c r="C82" s="106"/>
      <c r="D82" s="107"/>
      <c r="E82" s="102"/>
      <c r="F82" s="102"/>
      <c r="G82" s="108"/>
      <c r="H82" s="108"/>
      <c r="I82" s="108"/>
      <c r="J82" s="108"/>
      <c r="K82" s="108"/>
      <c r="L82" s="108"/>
      <c r="M82" s="108"/>
      <c r="N82" s="108"/>
      <c r="O82" s="108"/>
      <c r="P82" s="102"/>
      <c r="Q82" s="30"/>
    </row>
    <row r="83" spans="1:17" s="31" customFormat="1" ht="10.5">
      <c r="A83" s="106"/>
      <c r="B83" s="106"/>
      <c r="C83" s="106"/>
      <c r="D83" s="107"/>
      <c r="E83" s="102"/>
      <c r="F83" s="102"/>
      <c r="G83" s="108"/>
      <c r="H83" s="108"/>
      <c r="I83" s="108"/>
      <c r="J83" s="108"/>
      <c r="K83" s="108"/>
      <c r="L83" s="108"/>
      <c r="M83" s="108"/>
      <c r="N83" s="108"/>
      <c r="O83" s="108"/>
      <c r="P83" s="102"/>
      <c r="Q83" s="30"/>
    </row>
    <row r="84" spans="1:17" s="31" customFormat="1" ht="10.5">
      <c r="A84" s="109"/>
      <c r="B84" s="109"/>
      <c r="C84" s="109"/>
      <c r="D84" s="107"/>
      <c r="E84" s="102"/>
      <c r="F84" s="102"/>
      <c r="G84" s="108"/>
      <c r="H84" s="108"/>
      <c r="I84" s="108"/>
      <c r="J84" s="108"/>
      <c r="K84" s="108"/>
      <c r="L84" s="108"/>
      <c r="M84" s="108"/>
      <c r="N84" s="108"/>
      <c r="O84" s="108"/>
      <c r="P84" s="102"/>
      <c r="Q84" s="30"/>
    </row>
    <row r="85" spans="1:17" s="31" customFormat="1" ht="10.5">
      <c r="A85" s="109"/>
      <c r="B85" s="109"/>
      <c r="C85" s="109"/>
      <c r="D85" s="107"/>
      <c r="E85" s="102"/>
      <c r="F85" s="102"/>
      <c r="G85" s="108"/>
      <c r="H85" s="108"/>
      <c r="I85" s="108"/>
      <c r="J85" s="108"/>
      <c r="K85" s="108"/>
      <c r="L85" s="108"/>
      <c r="M85" s="108"/>
      <c r="N85" s="108"/>
      <c r="O85" s="108"/>
      <c r="P85" s="102"/>
      <c r="Q85" s="30"/>
    </row>
    <row r="86" spans="1:17" s="31" customFormat="1" ht="10.5">
      <c r="A86" s="109"/>
      <c r="B86" s="109"/>
      <c r="C86" s="109"/>
      <c r="D86" s="107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30"/>
    </row>
    <row r="87" spans="1:17" s="31" customFormat="1" ht="10.5">
      <c r="A87" s="106"/>
      <c r="B87" s="106"/>
      <c r="C87" s="106"/>
      <c r="D87" s="107"/>
      <c r="E87" s="102"/>
      <c r="F87" s="102"/>
      <c r="G87" s="108"/>
      <c r="H87" s="108"/>
      <c r="I87" s="108"/>
      <c r="J87" s="108"/>
      <c r="K87" s="108"/>
      <c r="L87" s="108"/>
      <c r="M87" s="108"/>
      <c r="N87" s="108"/>
      <c r="O87" s="108"/>
      <c r="P87" s="102"/>
      <c r="Q87" s="30"/>
    </row>
    <row r="88" spans="1:17" s="31" customFormat="1" ht="10.5">
      <c r="A88" s="106"/>
      <c r="B88" s="106"/>
      <c r="C88" s="106"/>
      <c r="D88" s="107"/>
      <c r="E88" s="102"/>
      <c r="F88" s="102"/>
      <c r="G88" s="108"/>
      <c r="H88" s="108"/>
      <c r="I88" s="108"/>
      <c r="J88" s="108"/>
      <c r="K88" s="108"/>
      <c r="L88" s="108"/>
      <c r="M88" s="108"/>
      <c r="N88" s="108"/>
      <c r="O88" s="108"/>
      <c r="P88" s="102"/>
      <c r="Q88" s="30"/>
    </row>
    <row r="89" spans="1:17" s="46" customFormat="1" ht="10.5">
      <c r="A89" s="38"/>
      <c r="B89" s="38"/>
      <c r="C89" s="38"/>
      <c r="D89" s="114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45"/>
    </row>
    <row r="90" spans="1:17" s="31" customFormat="1" ht="10.5">
      <c r="A90" s="109"/>
      <c r="B90" s="109"/>
      <c r="C90" s="109"/>
      <c r="D90" s="107"/>
      <c r="E90" s="102"/>
      <c r="F90" s="102"/>
      <c r="G90" s="108"/>
      <c r="H90" s="108"/>
      <c r="I90" s="108"/>
      <c r="J90" s="108"/>
      <c r="K90" s="108"/>
      <c r="L90" s="108"/>
      <c r="M90" s="108"/>
      <c r="N90" s="108"/>
      <c r="O90" s="108"/>
      <c r="P90" s="102"/>
      <c r="Q90" s="30"/>
    </row>
    <row r="91" spans="1:17" s="31" customFormat="1" ht="10.5">
      <c r="A91" s="109"/>
      <c r="B91" s="109"/>
      <c r="C91" s="109"/>
      <c r="D91" s="106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30"/>
    </row>
    <row r="92" spans="1:17" s="110" customFormat="1" ht="10.5">
      <c r="A92" s="111"/>
      <c r="B92" s="111"/>
      <c r="C92" s="111"/>
      <c r="D92" s="111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3"/>
    </row>
    <row r="93" spans="1:17" s="46" customFormat="1" ht="10.5">
      <c r="A93" s="92"/>
      <c r="B93" s="92"/>
      <c r="C93" s="92"/>
      <c r="D93" s="105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45"/>
    </row>
    <row r="94" spans="1:17" s="31" customFormat="1" ht="10.5">
      <c r="A94" s="109"/>
      <c r="B94" s="109"/>
      <c r="C94" s="109"/>
      <c r="D94" s="21"/>
      <c r="E94" s="102"/>
      <c r="F94" s="102"/>
      <c r="G94" s="109"/>
      <c r="H94" s="109"/>
      <c r="I94" s="109"/>
      <c r="J94" s="109"/>
      <c r="K94" s="109"/>
      <c r="L94" s="109"/>
      <c r="M94" s="109"/>
      <c r="N94" s="109"/>
      <c r="O94" s="109"/>
      <c r="P94" s="102"/>
      <c r="Q94" s="30"/>
    </row>
    <row r="95" spans="1:17" s="31" customFormat="1" ht="10.5">
      <c r="A95" s="106"/>
      <c r="B95" s="106"/>
      <c r="C95" s="106"/>
      <c r="D95" s="107"/>
      <c r="E95" s="102"/>
      <c r="F95" s="102"/>
      <c r="G95" s="109"/>
      <c r="H95" s="109"/>
      <c r="I95" s="109"/>
      <c r="J95" s="115"/>
      <c r="K95" s="115"/>
      <c r="L95" s="115"/>
      <c r="M95" s="115"/>
      <c r="N95" s="115"/>
      <c r="O95" s="115"/>
      <c r="P95" s="102"/>
      <c r="Q95" s="30"/>
    </row>
    <row r="96" spans="1:17" s="31" customFormat="1" ht="10.5">
      <c r="A96" s="106"/>
      <c r="B96" s="106"/>
      <c r="C96" s="106"/>
      <c r="D96" s="106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30"/>
    </row>
    <row r="97" spans="4:17" s="110" customFormat="1" ht="10.5">
      <c r="D97" s="111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3"/>
    </row>
    <row r="98" spans="1:17" s="46" customFormat="1" ht="10.5">
      <c r="A98" s="38"/>
      <c r="B98" s="38"/>
      <c r="C98" s="38"/>
      <c r="D98" s="105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45"/>
    </row>
    <row r="99" spans="1:17" s="31" customFormat="1" ht="10.5">
      <c r="A99" s="109"/>
      <c r="B99" s="109"/>
      <c r="C99" s="109"/>
      <c r="D99" s="21"/>
      <c r="E99" s="102"/>
      <c r="F99" s="102"/>
      <c r="G99" s="108"/>
      <c r="H99" s="108"/>
      <c r="I99" s="108"/>
      <c r="J99" s="108"/>
      <c r="K99" s="108"/>
      <c r="L99" s="108"/>
      <c r="M99" s="108"/>
      <c r="N99" s="108"/>
      <c r="O99" s="108"/>
      <c r="P99" s="102"/>
      <c r="Q99" s="30"/>
    </row>
    <row r="100" spans="1:17" s="31" customFormat="1" ht="10.5">
      <c r="A100" s="109"/>
      <c r="B100" s="109"/>
      <c r="C100" s="109"/>
      <c r="D100" s="21"/>
      <c r="E100" s="102"/>
      <c r="F100" s="102"/>
      <c r="G100" s="108"/>
      <c r="H100" s="108"/>
      <c r="I100" s="108"/>
      <c r="J100" s="108"/>
      <c r="K100" s="108"/>
      <c r="L100" s="108"/>
      <c r="M100" s="108"/>
      <c r="N100" s="108"/>
      <c r="O100" s="108"/>
      <c r="P100" s="102"/>
      <c r="Q100" s="30"/>
    </row>
    <row r="101" spans="1:17" s="31" customFormat="1" ht="10.5">
      <c r="A101" s="109"/>
      <c r="B101" s="109"/>
      <c r="C101" s="109"/>
      <c r="D101" s="21"/>
      <c r="E101" s="102"/>
      <c r="F101" s="102"/>
      <c r="G101" s="108"/>
      <c r="H101" s="108"/>
      <c r="I101" s="108"/>
      <c r="J101" s="108"/>
      <c r="K101" s="108"/>
      <c r="L101" s="108"/>
      <c r="M101" s="108"/>
      <c r="N101" s="108"/>
      <c r="O101" s="108"/>
      <c r="P101" s="102"/>
      <c r="Q101" s="30"/>
    </row>
    <row r="102" spans="1:17" s="31" customFormat="1" ht="10.5">
      <c r="A102" s="109"/>
      <c r="B102" s="109"/>
      <c r="C102" s="109"/>
      <c r="D102" s="21"/>
      <c r="E102" s="102"/>
      <c r="F102" s="102"/>
      <c r="G102" s="108"/>
      <c r="H102" s="108"/>
      <c r="I102" s="108"/>
      <c r="J102" s="108"/>
      <c r="K102" s="108"/>
      <c r="L102" s="108"/>
      <c r="M102" s="108"/>
      <c r="N102" s="108"/>
      <c r="O102" s="108"/>
      <c r="P102" s="102"/>
      <c r="Q102" s="30"/>
    </row>
    <row r="103" spans="1:17" s="46" customFormat="1" ht="10.5">
      <c r="A103" s="38"/>
      <c r="B103" s="38"/>
      <c r="C103" s="38"/>
      <c r="D103" s="105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45"/>
    </row>
    <row r="104" spans="1:17" s="31" customFormat="1" ht="10.5">
      <c r="A104" s="109"/>
      <c r="B104" s="109"/>
      <c r="C104" s="109"/>
      <c r="D104" s="21"/>
      <c r="E104" s="102"/>
      <c r="F104" s="102"/>
      <c r="G104" s="108"/>
      <c r="H104" s="108"/>
      <c r="I104" s="108"/>
      <c r="J104" s="108"/>
      <c r="K104" s="108"/>
      <c r="L104" s="108"/>
      <c r="M104" s="108"/>
      <c r="N104" s="108"/>
      <c r="O104" s="108"/>
      <c r="P104" s="102"/>
      <c r="Q104" s="30"/>
    </row>
    <row r="105" spans="1:17" s="46" customFormat="1" ht="10.5">
      <c r="A105" s="38"/>
      <c r="B105" s="38"/>
      <c r="C105" s="38"/>
      <c r="D105" s="105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45"/>
    </row>
    <row r="106" spans="1:17" s="31" customFormat="1" ht="10.5">
      <c r="A106" s="109"/>
      <c r="B106" s="109"/>
      <c r="C106" s="109"/>
      <c r="D106" s="21"/>
      <c r="E106" s="102"/>
      <c r="F106" s="102"/>
      <c r="G106" s="108"/>
      <c r="H106" s="108"/>
      <c r="I106" s="108"/>
      <c r="J106" s="108"/>
      <c r="K106" s="108"/>
      <c r="L106" s="108"/>
      <c r="M106" s="108"/>
      <c r="N106" s="108"/>
      <c r="O106" s="108"/>
      <c r="P106" s="102"/>
      <c r="Q106" s="30"/>
    </row>
    <row r="107" spans="1:17" s="46" customFormat="1" ht="10.5">
      <c r="A107" s="38"/>
      <c r="B107" s="38"/>
      <c r="C107" s="38"/>
      <c r="D107" s="105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45"/>
    </row>
    <row r="108" spans="1:17" s="31" customFormat="1" ht="10.5">
      <c r="A108" s="109"/>
      <c r="B108" s="109"/>
      <c r="C108" s="109"/>
      <c r="D108" s="21"/>
      <c r="E108" s="102"/>
      <c r="F108" s="102"/>
      <c r="G108" s="108"/>
      <c r="H108" s="108"/>
      <c r="I108" s="108"/>
      <c r="J108" s="108"/>
      <c r="K108" s="108"/>
      <c r="L108" s="108"/>
      <c r="M108" s="108"/>
      <c r="N108" s="108"/>
      <c r="O108" s="108"/>
      <c r="P108" s="102"/>
      <c r="Q108" s="30"/>
    </row>
    <row r="109" spans="1:17" s="31" customFormat="1" ht="10.5">
      <c r="A109" s="109"/>
      <c r="B109" s="109"/>
      <c r="C109" s="109"/>
      <c r="D109" s="21"/>
      <c r="E109" s="102"/>
      <c r="F109" s="102"/>
      <c r="G109" s="108"/>
      <c r="H109" s="108"/>
      <c r="I109" s="108"/>
      <c r="J109" s="108"/>
      <c r="K109" s="108"/>
      <c r="L109" s="108"/>
      <c r="M109" s="108"/>
      <c r="N109" s="108"/>
      <c r="O109" s="108"/>
      <c r="P109" s="102"/>
      <c r="Q109" s="30"/>
    </row>
    <row r="110" spans="1:17" s="31" customFormat="1" ht="10.5">
      <c r="A110" s="109"/>
      <c r="B110" s="109"/>
      <c r="C110" s="109"/>
      <c r="D110" s="21"/>
      <c r="E110" s="102"/>
      <c r="F110" s="102"/>
      <c r="G110" s="108"/>
      <c r="H110" s="108"/>
      <c r="I110" s="108"/>
      <c r="J110" s="108"/>
      <c r="K110" s="108"/>
      <c r="L110" s="108"/>
      <c r="M110" s="108"/>
      <c r="N110" s="108"/>
      <c r="O110" s="108"/>
      <c r="P110" s="102"/>
      <c r="Q110" s="30"/>
    </row>
    <row r="111" spans="1:17" s="31" customFormat="1" ht="10.5">
      <c r="A111" s="109"/>
      <c r="B111" s="109"/>
      <c r="C111" s="109"/>
      <c r="D111" s="107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30"/>
    </row>
    <row r="112" spans="1:17" s="31" customFormat="1" ht="10.5">
      <c r="A112" s="106"/>
      <c r="B112" s="106"/>
      <c r="C112" s="106"/>
      <c r="D112" s="107"/>
      <c r="E112" s="102"/>
      <c r="F112" s="102"/>
      <c r="G112" s="108"/>
      <c r="H112" s="108"/>
      <c r="I112" s="108"/>
      <c r="J112" s="108"/>
      <c r="K112" s="108"/>
      <c r="L112" s="108"/>
      <c r="M112" s="108"/>
      <c r="N112" s="108"/>
      <c r="O112" s="108"/>
      <c r="P112" s="102"/>
      <c r="Q112" s="30"/>
    </row>
    <row r="113" spans="1:17" s="31" customFormat="1" ht="10.5">
      <c r="A113" s="109"/>
      <c r="B113" s="109"/>
      <c r="C113" s="109"/>
      <c r="D113" s="21"/>
      <c r="E113" s="102"/>
      <c r="F113" s="102"/>
      <c r="G113" s="108"/>
      <c r="H113" s="116"/>
      <c r="I113" s="116"/>
      <c r="J113" s="108"/>
      <c r="K113" s="108"/>
      <c r="L113" s="108"/>
      <c r="M113" s="108"/>
      <c r="N113" s="108"/>
      <c r="O113" s="108"/>
      <c r="P113" s="102"/>
      <c r="Q113" s="30"/>
    </row>
    <row r="114" spans="1:17" s="31" customFormat="1" ht="10.5">
      <c r="A114" s="109"/>
      <c r="B114" s="109"/>
      <c r="C114" s="109"/>
      <c r="D114" s="21"/>
      <c r="E114" s="102"/>
      <c r="F114" s="102"/>
      <c r="G114" s="108"/>
      <c r="H114" s="116"/>
      <c r="I114" s="116"/>
      <c r="J114" s="108"/>
      <c r="K114" s="108"/>
      <c r="L114" s="108"/>
      <c r="M114" s="108"/>
      <c r="N114" s="108"/>
      <c r="O114" s="108"/>
      <c r="P114" s="102"/>
      <c r="Q114" s="30"/>
    </row>
    <row r="115" spans="4:17" s="110" customFormat="1" ht="10.5">
      <c r="D115" s="111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3"/>
    </row>
    <row r="116" spans="1:17" s="46" customFormat="1" ht="10.5">
      <c r="A116" s="38"/>
      <c r="B116" s="38"/>
      <c r="C116" s="38"/>
      <c r="D116" s="114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45"/>
    </row>
    <row r="117" spans="1:17" s="31" customFormat="1" ht="10.5">
      <c r="A117" s="109"/>
      <c r="B117" s="109"/>
      <c r="C117" s="109"/>
      <c r="D117" s="107"/>
      <c r="E117" s="102"/>
      <c r="F117" s="102"/>
      <c r="G117" s="108"/>
      <c r="H117" s="108"/>
      <c r="I117" s="108"/>
      <c r="J117" s="108"/>
      <c r="K117" s="108"/>
      <c r="L117" s="108"/>
      <c r="M117" s="108"/>
      <c r="N117" s="108"/>
      <c r="O117" s="108"/>
      <c r="P117" s="102"/>
      <c r="Q117" s="30"/>
    </row>
    <row r="118" spans="4:17" s="110" customFormat="1" ht="10.5">
      <c r="D118" s="111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3"/>
    </row>
    <row r="119" spans="1:17" s="46" customFormat="1" ht="10.5">
      <c r="A119" s="38"/>
      <c r="B119" s="38"/>
      <c r="C119" s="38"/>
      <c r="D119" s="92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45"/>
    </row>
    <row r="120" spans="1:17" s="31" customFormat="1" ht="10.5">
      <c r="A120" s="109"/>
      <c r="B120" s="109"/>
      <c r="C120" s="109"/>
      <c r="D120" s="21"/>
      <c r="E120" s="102"/>
      <c r="F120" s="102"/>
      <c r="G120" s="109"/>
      <c r="H120" s="109"/>
      <c r="I120" s="109"/>
      <c r="J120" s="115"/>
      <c r="K120" s="115"/>
      <c r="L120" s="115"/>
      <c r="M120" s="115"/>
      <c r="N120" s="115"/>
      <c r="O120" s="115"/>
      <c r="P120" s="102"/>
      <c r="Q120" s="30"/>
    </row>
    <row r="121" spans="1:17" s="31" customFormat="1" ht="10.5">
      <c r="A121" s="109"/>
      <c r="B121" s="109"/>
      <c r="C121" s="109"/>
      <c r="D121" s="106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30"/>
    </row>
    <row r="122" spans="4:17" s="110" customFormat="1" ht="10.5">
      <c r="D122" s="111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3"/>
    </row>
    <row r="123" spans="1:17" s="46" customFormat="1" ht="10.5">
      <c r="A123" s="38"/>
      <c r="B123" s="38"/>
      <c r="C123" s="38"/>
      <c r="D123" s="114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45"/>
    </row>
    <row r="124" spans="1:17" s="31" customFormat="1" ht="10.5">
      <c r="A124" s="109"/>
      <c r="B124" s="109"/>
      <c r="C124" s="109"/>
      <c r="D124" s="107"/>
      <c r="E124" s="102"/>
      <c r="F124" s="102"/>
      <c r="G124" s="108"/>
      <c r="H124" s="108"/>
      <c r="I124" s="108"/>
      <c r="J124" s="108"/>
      <c r="K124" s="108"/>
      <c r="L124" s="108"/>
      <c r="M124" s="108"/>
      <c r="N124" s="108"/>
      <c r="O124" s="108"/>
      <c r="P124" s="102"/>
      <c r="Q124" s="30"/>
    </row>
    <row r="125" spans="1:17" s="46" customFormat="1" ht="10.5">
      <c r="A125" s="38"/>
      <c r="B125" s="38"/>
      <c r="C125" s="38"/>
      <c r="D125" s="105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45"/>
    </row>
    <row r="126" spans="1:17" s="31" customFormat="1" ht="10.5">
      <c r="A126" s="106"/>
      <c r="B126" s="106"/>
      <c r="C126" s="106"/>
      <c r="D126" s="107"/>
      <c r="E126" s="102"/>
      <c r="F126" s="102"/>
      <c r="G126" s="108"/>
      <c r="H126" s="108"/>
      <c r="I126" s="108"/>
      <c r="J126" s="108"/>
      <c r="K126" s="108"/>
      <c r="L126" s="108"/>
      <c r="M126" s="108"/>
      <c r="N126" s="108"/>
      <c r="O126" s="108"/>
      <c r="P126" s="102"/>
      <c r="Q126" s="30"/>
    </row>
    <row r="127" spans="1:17" s="31" customFormat="1" ht="10.5">
      <c r="A127" s="109"/>
      <c r="B127" s="109"/>
      <c r="C127" s="109"/>
      <c r="D127" s="21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30"/>
    </row>
    <row r="128" spans="4:17" s="110" customFormat="1" ht="10.5">
      <c r="D128" s="111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3"/>
    </row>
    <row r="129" spans="1:17" s="46" customFormat="1" ht="10.5">
      <c r="A129" s="92"/>
      <c r="B129" s="92"/>
      <c r="C129" s="92"/>
      <c r="D129" s="105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45"/>
    </row>
    <row r="130" spans="1:17" s="31" customFormat="1" ht="10.5">
      <c r="A130" s="106"/>
      <c r="B130" s="106"/>
      <c r="C130" s="106"/>
      <c r="D130" s="107"/>
      <c r="E130" s="102"/>
      <c r="F130" s="102"/>
      <c r="G130" s="108"/>
      <c r="H130" s="108"/>
      <c r="I130" s="108"/>
      <c r="J130" s="108"/>
      <c r="K130" s="108"/>
      <c r="L130" s="108"/>
      <c r="M130" s="108"/>
      <c r="N130" s="108"/>
      <c r="O130" s="108"/>
      <c r="P130" s="102"/>
      <c r="Q130" s="30"/>
    </row>
    <row r="131" spans="1:17" s="31" customFormat="1" ht="10.5">
      <c r="A131" s="109"/>
      <c r="B131" s="109"/>
      <c r="C131" s="109"/>
      <c r="D131" s="106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30"/>
    </row>
    <row r="132" spans="4:17" s="110" customFormat="1" ht="10.5">
      <c r="D132" s="111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3"/>
    </row>
    <row r="133" spans="1:17" s="46" customFormat="1" ht="10.5">
      <c r="A133" s="92"/>
      <c r="B133" s="92"/>
      <c r="C133" s="92"/>
      <c r="D133" s="105"/>
      <c r="E133" s="101"/>
      <c r="F133" s="101"/>
      <c r="G133" s="38"/>
      <c r="H133" s="38"/>
      <c r="I133" s="38"/>
      <c r="J133" s="38"/>
      <c r="K133" s="38"/>
      <c r="L133" s="38"/>
      <c r="M133" s="38"/>
      <c r="N133" s="38"/>
      <c r="O133" s="38"/>
      <c r="P133" s="101"/>
      <c r="Q133" s="45"/>
    </row>
    <row r="134" spans="1:17" s="46" customFormat="1" ht="10.5">
      <c r="A134" s="38"/>
      <c r="B134" s="38"/>
      <c r="C134" s="38"/>
      <c r="D134" s="92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45"/>
    </row>
    <row r="135" spans="4:17" s="110" customFormat="1" ht="10.5">
      <c r="D135" s="111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3"/>
    </row>
    <row r="136" spans="1:17" s="46" customFormat="1" ht="10.5">
      <c r="A136" s="38"/>
      <c r="B136" s="38"/>
      <c r="C136" s="38"/>
      <c r="D136" s="105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45"/>
    </row>
    <row r="137" spans="1:17" s="31" customFormat="1" ht="10.5">
      <c r="A137" s="106"/>
      <c r="B137" s="106"/>
      <c r="C137" s="106"/>
      <c r="D137" s="107"/>
      <c r="E137" s="102"/>
      <c r="F137" s="102"/>
      <c r="G137" s="108"/>
      <c r="H137" s="108"/>
      <c r="I137" s="108"/>
      <c r="J137" s="108"/>
      <c r="K137" s="108"/>
      <c r="L137" s="108"/>
      <c r="M137" s="108"/>
      <c r="N137" s="108"/>
      <c r="O137" s="108"/>
      <c r="P137" s="102"/>
      <c r="Q137" s="30"/>
    </row>
    <row r="138" spans="1:17" s="46" customFormat="1" ht="10.5">
      <c r="A138" s="92"/>
      <c r="B138" s="92"/>
      <c r="C138" s="92"/>
      <c r="D138" s="105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45"/>
    </row>
    <row r="139" spans="1:17" s="31" customFormat="1" ht="10.5">
      <c r="A139" s="106"/>
      <c r="B139" s="106"/>
      <c r="C139" s="106"/>
      <c r="D139" s="107"/>
      <c r="E139" s="102"/>
      <c r="F139" s="102"/>
      <c r="G139" s="108"/>
      <c r="H139" s="108"/>
      <c r="I139" s="108"/>
      <c r="J139" s="108"/>
      <c r="K139" s="108"/>
      <c r="L139" s="108"/>
      <c r="M139" s="108"/>
      <c r="N139" s="108"/>
      <c r="O139" s="108"/>
      <c r="P139" s="102"/>
      <c r="Q139" s="30"/>
    </row>
    <row r="140" spans="1:17" s="31" customFormat="1" ht="10.5">
      <c r="A140" s="106"/>
      <c r="B140" s="106"/>
      <c r="C140" s="106"/>
      <c r="D140" s="107"/>
      <c r="E140" s="102"/>
      <c r="F140" s="102"/>
      <c r="G140" s="108"/>
      <c r="H140" s="108"/>
      <c r="I140" s="108"/>
      <c r="J140" s="108"/>
      <c r="K140" s="108"/>
      <c r="L140" s="108"/>
      <c r="M140" s="108"/>
      <c r="N140" s="108"/>
      <c r="O140" s="108"/>
      <c r="P140" s="102"/>
      <c r="Q140" s="30"/>
    </row>
    <row r="141" spans="1:17" s="31" customFormat="1" ht="10.5">
      <c r="A141" s="106"/>
      <c r="B141" s="106"/>
      <c r="C141" s="106"/>
      <c r="D141" s="107"/>
      <c r="E141" s="102"/>
      <c r="F141" s="102"/>
      <c r="G141" s="108"/>
      <c r="H141" s="108"/>
      <c r="I141" s="108"/>
      <c r="J141" s="108"/>
      <c r="K141" s="108"/>
      <c r="L141" s="108"/>
      <c r="M141" s="108"/>
      <c r="N141" s="108"/>
      <c r="O141" s="108"/>
      <c r="P141" s="102"/>
      <c r="Q141" s="30"/>
    </row>
    <row r="142" spans="1:17" s="31" customFormat="1" ht="10.5">
      <c r="A142" s="109"/>
      <c r="B142" s="109"/>
      <c r="C142" s="109"/>
      <c r="D142" s="21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30"/>
    </row>
    <row r="143" spans="4:17" s="110" customFormat="1" ht="10.5">
      <c r="D143" s="111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3"/>
    </row>
    <row r="144" spans="1:17" s="118" customFormat="1" ht="10.5">
      <c r="A144" s="38"/>
      <c r="B144" s="38"/>
      <c r="C144" s="38"/>
      <c r="D144" s="105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7"/>
    </row>
    <row r="145" spans="1:17" s="46" customFormat="1" ht="10.5">
      <c r="A145" s="92"/>
      <c r="B145" s="92"/>
      <c r="C145" s="92"/>
      <c r="D145" s="105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45"/>
    </row>
    <row r="146" spans="1:17" s="31" customFormat="1" ht="10.5">
      <c r="A146" s="106"/>
      <c r="B146" s="106"/>
      <c r="C146" s="106"/>
      <c r="D146" s="107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30"/>
    </row>
    <row r="147" spans="1:17" s="31" customFormat="1" ht="10.5">
      <c r="A147" s="106"/>
      <c r="B147" s="106"/>
      <c r="C147" s="106"/>
      <c r="D147" s="107"/>
      <c r="E147" s="102"/>
      <c r="F147" s="102"/>
      <c r="G147" s="108"/>
      <c r="H147" s="108"/>
      <c r="I147" s="108"/>
      <c r="J147" s="108"/>
      <c r="K147" s="108"/>
      <c r="L147" s="108"/>
      <c r="M147" s="108"/>
      <c r="N147" s="108"/>
      <c r="O147" s="108"/>
      <c r="P147" s="102"/>
      <c r="Q147" s="30"/>
    </row>
    <row r="148" spans="1:17" s="31" customFormat="1" ht="10.5">
      <c r="A148" s="106"/>
      <c r="B148" s="106"/>
      <c r="C148" s="106"/>
      <c r="D148" s="107"/>
      <c r="E148" s="102"/>
      <c r="F148" s="102"/>
      <c r="G148" s="108"/>
      <c r="H148" s="108"/>
      <c r="I148" s="108"/>
      <c r="J148" s="108"/>
      <c r="K148" s="108"/>
      <c r="L148" s="108"/>
      <c r="M148" s="108"/>
      <c r="N148" s="108"/>
      <c r="O148" s="108"/>
      <c r="P148" s="102"/>
      <c r="Q148" s="30"/>
    </row>
    <row r="149" spans="1:17" s="118" customFormat="1" ht="10.5">
      <c r="A149" s="111"/>
      <c r="B149" s="111"/>
      <c r="C149" s="111"/>
      <c r="D149" s="111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7"/>
    </row>
    <row r="150" spans="1:17" s="31" customFormat="1" ht="10.5">
      <c r="A150" s="106"/>
      <c r="B150" s="106"/>
      <c r="C150" s="106"/>
      <c r="D150" s="107"/>
      <c r="E150" s="102"/>
      <c r="F150" s="102"/>
      <c r="G150" s="108"/>
      <c r="H150" s="108"/>
      <c r="I150" s="108"/>
      <c r="J150" s="108"/>
      <c r="K150" s="108"/>
      <c r="L150" s="108"/>
      <c r="M150" s="108"/>
      <c r="N150" s="108"/>
      <c r="O150" s="108"/>
      <c r="P150" s="102"/>
      <c r="Q150" s="30"/>
    </row>
    <row r="151" spans="1:17" s="31" customFormat="1" ht="10.5">
      <c r="A151" s="106"/>
      <c r="B151" s="106"/>
      <c r="C151" s="106"/>
      <c r="D151" s="107"/>
      <c r="E151" s="102"/>
      <c r="F151" s="102"/>
      <c r="G151" s="108"/>
      <c r="H151" s="108"/>
      <c r="I151" s="108"/>
      <c r="J151" s="108"/>
      <c r="K151" s="108"/>
      <c r="L151" s="108"/>
      <c r="M151" s="108"/>
      <c r="N151" s="108"/>
      <c r="O151" s="108"/>
      <c r="P151" s="102"/>
      <c r="Q151" s="30"/>
    </row>
    <row r="152" spans="1:17" s="118" customFormat="1" ht="10.5">
      <c r="A152" s="111"/>
      <c r="B152" s="111"/>
      <c r="C152" s="111"/>
      <c r="D152" s="119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7"/>
    </row>
    <row r="153" spans="1:17" s="31" customFormat="1" ht="10.5">
      <c r="A153" s="92"/>
      <c r="B153" s="92"/>
      <c r="C153" s="92"/>
      <c r="D153" s="105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30"/>
    </row>
    <row r="154" spans="1:17" s="31" customFormat="1" ht="10.5">
      <c r="A154" s="106"/>
      <c r="B154" s="106"/>
      <c r="C154" s="106"/>
      <c r="D154" s="107"/>
      <c r="E154" s="102"/>
      <c r="F154" s="102"/>
      <c r="G154" s="108"/>
      <c r="H154" s="108"/>
      <c r="I154" s="108"/>
      <c r="J154" s="108"/>
      <c r="K154" s="108"/>
      <c r="L154" s="108"/>
      <c r="M154" s="108"/>
      <c r="N154" s="108"/>
      <c r="O154" s="108"/>
      <c r="P154" s="102"/>
      <c r="Q154" s="30"/>
    </row>
    <row r="155" spans="1:17" s="31" customFormat="1" ht="10.5">
      <c r="A155" s="106"/>
      <c r="B155" s="106"/>
      <c r="C155" s="106"/>
      <c r="D155" s="107"/>
      <c r="E155" s="102"/>
      <c r="F155" s="102"/>
      <c r="G155" s="108"/>
      <c r="H155" s="108"/>
      <c r="I155" s="108"/>
      <c r="J155" s="108"/>
      <c r="K155" s="108"/>
      <c r="L155" s="108"/>
      <c r="M155" s="108"/>
      <c r="N155" s="108"/>
      <c r="O155" s="108"/>
      <c r="P155" s="102"/>
      <c r="Q155" s="30"/>
    </row>
    <row r="156" spans="1:17" s="118" customFormat="1" ht="10.5">
      <c r="A156" s="111"/>
      <c r="B156" s="111"/>
      <c r="C156" s="111"/>
      <c r="D156" s="120"/>
      <c r="E156" s="112"/>
      <c r="F156" s="112"/>
      <c r="G156" s="121"/>
      <c r="H156" s="121"/>
      <c r="I156" s="121"/>
      <c r="J156" s="121"/>
      <c r="K156" s="121"/>
      <c r="L156" s="121"/>
      <c r="M156" s="121"/>
      <c r="N156" s="121"/>
      <c r="O156" s="121"/>
      <c r="P156" s="112"/>
      <c r="Q156" s="117"/>
    </row>
    <row r="157" spans="1:17" s="31" customFormat="1" ht="10.5">
      <c r="A157" s="122"/>
      <c r="B157" s="122"/>
      <c r="C157" s="122"/>
      <c r="D157" s="21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30"/>
    </row>
    <row r="158" spans="1:17" s="31" customFormat="1" ht="10.5">
      <c r="A158" s="109"/>
      <c r="B158" s="109"/>
      <c r="C158" s="109"/>
      <c r="D158" s="21"/>
      <c r="E158" s="102"/>
      <c r="F158" s="102"/>
      <c r="G158" s="108"/>
      <c r="H158" s="116"/>
      <c r="I158" s="116"/>
      <c r="J158" s="108"/>
      <c r="K158" s="108"/>
      <c r="L158" s="108"/>
      <c r="M158" s="108"/>
      <c r="N158" s="108"/>
      <c r="O158" s="108"/>
      <c r="P158" s="102"/>
      <c r="Q158" s="30"/>
    </row>
    <row r="159" spans="1:17" s="31" customFormat="1" ht="10.5">
      <c r="A159" s="109"/>
      <c r="B159" s="109"/>
      <c r="C159" s="109"/>
      <c r="D159" s="21"/>
      <c r="E159" s="102"/>
      <c r="F159" s="102"/>
      <c r="G159" s="108"/>
      <c r="H159" s="108"/>
      <c r="I159" s="108"/>
      <c r="J159" s="108"/>
      <c r="K159" s="108"/>
      <c r="L159" s="108"/>
      <c r="M159" s="108"/>
      <c r="N159" s="108"/>
      <c r="O159" s="108"/>
      <c r="P159" s="102"/>
      <c r="Q159" s="30"/>
    </row>
    <row r="160" spans="1:17" s="31" customFormat="1" ht="10.5">
      <c r="A160" s="109"/>
      <c r="B160" s="109"/>
      <c r="C160" s="109"/>
      <c r="D160" s="21"/>
      <c r="E160" s="102"/>
      <c r="F160" s="102"/>
      <c r="G160" s="108"/>
      <c r="H160" s="116"/>
      <c r="I160" s="116"/>
      <c r="J160" s="108"/>
      <c r="K160" s="108"/>
      <c r="L160" s="108"/>
      <c r="M160" s="108"/>
      <c r="N160" s="108"/>
      <c r="O160" s="108"/>
      <c r="P160" s="102"/>
      <c r="Q160" s="30"/>
    </row>
    <row r="161" spans="1:17" s="31" customFormat="1" ht="10.5">
      <c r="A161" s="109"/>
      <c r="B161" s="109"/>
      <c r="C161" s="109"/>
      <c r="D161" s="123"/>
      <c r="E161" s="102"/>
      <c r="F161" s="102"/>
      <c r="G161" s="108"/>
      <c r="H161" s="116"/>
      <c r="I161" s="116"/>
      <c r="J161" s="108"/>
      <c r="K161" s="108"/>
      <c r="L161" s="108"/>
      <c r="M161" s="108"/>
      <c r="N161" s="108"/>
      <c r="O161" s="108"/>
      <c r="P161" s="102"/>
      <c r="Q161" s="30"/>
    </row>
    <row r="162" spans="1:17" s="31" customFormat="1" ht="10.5">
      <c r="A162" s="109"/>
      <c r="B162" s="109"/>
      <c r="C162" s="109"/>
      <c r="D162" s="123"/>
      <c r="E162" s="102"/>
      <c r="F162" s="102"/>
      <c r="G162" s="108"/>
      <c r="H162" s="116"/>
      <c r="I162" s="116"/>
      <c r="J162" s="108"/>
      <c r="K162" s="108"/>
      <c r="L162" s="108"/>
      <c r="M162" s="108"/>
      <c r="N162" s="108"/>
      <c r="O162" s="108"/>
      <c r="P162" s="102"/>
      <c r="Q162" s="30"/>
    </row>
    <row r="163" spans="1:17" s="31" customFormat="1" ht="10.5">
      <c r="A163" s="109"/>
      <c r="B163" s="109"/>
      <c r="C163" s="109"/>
      <c r="D163" s="21"/>
      <c r="E163" s="102"/>
      <c r="F163" s="102"/>
      <c r="G163" s="108"/>
      <c r="H163" s="116"/>
      <c r="I163" s="116"/>
      <c r="J163" s="108"/>
      <c r="K163" s="108"/>
      <c r="L163" s="108"/>
      <c r="M163" s="108"/>
      <c r="N163" s="108"/>
      <c r="O163" s="108"/>
      <c r="P163" s="102"/>
      <c r="Q163" s="30"/>
    </row>
    <row r="164" spans="1:17" s="31" customFormat="1" ht="10.5">
      <c r="A164" s="109"/>
      <c r="B164" s="109"/>
      <c r="C164" s="109"/>
      <c r="D164" s="21"/>
      <c r="E164" s="102"/>
      <c r="F164" s="102"/>
      <c r="G164" s="108"/>
      <c r="H164" s="116"/>
      <c r="I164" s="116"/>
      <c r="J164" s="108"/>
      <c r="K164" s="108"/>
      <c r="L164" s="108"/>
      <c r="M164" s="108"/>
      <c r="N164" s="108"/>
      <c r="O164" s="108"/>
      <c r="P164" s="102"/>
      <c r="Q164" s="30"/>
    </row>
    <row r="165" spans="1:17" s="31" customFormat="1" ht="10.5">
      <c r="A165" s="109"/>
      <c r="B165" s="109"/>
      <c r="C165" s="109"/>
      <c r="D165" s="21"/>
      <c r="E165" s="102"/>
      <c r="F165" s="102"/>
      <c r="G165" s="108"/>
      <c r="H165" s="116"/>
      <c r="I165" s="116"/>
      <c r="J165" s="108"/>
      <c r="K165" s="108"/>
      <c r="L165" s="108"/>
      <c r="M165" s="108"/>
      <c r="N165" s="108"/>
      <c r="O165" s="108"/>
      <c r="P165" s="102"/>
      <c r="Q165" s="30"/>
    </row>
    <row r="166" spans="1:17" s="31" customFormat="1" ht="10.5">
      <c r="A166" s="109"/>
      <c r="B166" s="109"/>
      <c r="C166" s="109"/>
      <c r="D166" s="21"/>
      <c r="E166" s="102"/>
      <c r="F166" s="102"/>
      <c r="G166" s="108"/>
      <c r="H166" s="116"/>
      <c r="I166" s="116"/>
      <c r="J166" s="108"/>
      <c r="K166" s="108"/>
      <c r="L166" s="108"/>
      <c r="M166" s="108"/>
      <c r="N166" s="108"/>
      <c r="O166" s="108"/>
      <c r="P166" s="102"/>
      <c r="Q166" s="30"/>
    </row>
    <row r="167" spans="1:17" s="31" customFormat="1" ht="10.5">
      <c r="A167" s="109"/>
      <c r="B167" s="109"/>
      <c r="C167" s="109"/>
      <c r="D167" s="21"/>
      <c r="E167" s="102"/>
      <c r="F167" s="102"/>
      <c r="G167" s="108"/>
      <c r="H167" s="116"/>
      <c r="I167" s="116"/>
      <c r="J167" s="108"/>
      <c r="K167" s="108"/>
      <c r="L167" s="108"/>
      <c r="M167" s="108"/>
      <c r="N167" s="108"/>
      <c r="O167" s="108"/>
      <c r="P167" s="102"/>
      <c r="Q167" s="30"/>
    </row>
    <row r="168" spans="1:17" s="31" customFormat="1" ht="10.5">
      <c r="A168" s="109"/>
      <c r="B168" s="109"/>
      <c r="C168" s="109"/>
      <c r="D168" s="21"/>
      <c r="E168" s="102"/>
      <c r="F168" s="102"/>
      <c r="G168" s="108"/>
      <c r="H168" s="116"/>
      <c r="I168" s="116"/>
      <c r="J168" s="108"/>
      <c r="K168" s="108"/>
      <c r="L168" s="108"/>
      <c r="M168" s="108"/>
      <c r="N168" s="108"/>
      <c r="O168" s="108"/>
      <c r="P168" s="102"/>
      <c r="Q168" s="30"/>
    </row>
    <row r="169" spans="1:17" s="31" customFormat="1" ht="10.5">
      <c r="A169" s="109"/>
      <c r="B169" s="109"/>
      <c r="C169" s="109"/>
      <c r="D169" s="21"/>
      <c r="E169" s="102"/>
      <c r="F169" s="102"/>
      <c r="G169" s="108"/>
      <c r="H169" s="116"/>
      <c r="I169" s="116"/>
      <c r="J169" s="108"/>
      <c r="K169" s="108"/>
      <c r="L169" s="108"/>
      <c r="M169" s="108"/>
      <c r="N169" s="108"/>
      <c r="O169" s="108"/>
      <c r="P169" s="102"/>
      <c r="Q169" s="30"/>
    </row>
    <row r="170" spans="1:17" s="31" customFormat="1" ht="10.5">
      <c r="A170" s="109"/>
      <c r="B170" s="109"/>
      <c r="C170" s="109"/>
      <c r="D170" s="21"/>
      <c r="E170" s="102"/>
      <c r="F170" s="102"/>
      <c r="G170" s="108"/>
      <c r="H170" s="116"/>
      <c r="I170" s="116"/>
      <c r="J170" s="108"/>
      <c r="K170" s="108"/>
      <c r="L170" s="108"/>
      <c r="M170" s="108"/>
      <c r="N170" s="108"/>
      <c r="O170" s="108"/>
      <c r="P170" s="102"/>
      <c r="Q170" s="30"/>
    </row>
    <row r="171" spans="1:17" s="31" customFormat="1" ht="10.5">
      <c r="A171" s="109"/>
      <c r="B171" s="109"/>
      <c r="C171" s="109"/>
      <c r="D171" s="21"/>
      <c r="E171" s="102"/>
      <c r="F171" s="102"/>
      <c r="G171" s="108"/>
      <c r="H171" s="116"/>
      <c r="I171" s="116"/>
      <c r="J171" s="108"/>
      <c r="K171" s="108"/>
      <c r="L171" s="108"/>
      <c r="M171" s="108"/>
      <c r="N171" s="108"/>
      <c r="O171" s="108"/>
      <c r="P171" s="102"/>
      <c r="Q171" s="30"/>
    </row>
    <row r="172" spans="1:17" s="31" customFormat="1" ht="10.5">
      <c r="A172" s="109"/>
      <c r="B172" s="109"/>
      <c r="C172" s="109"/>
      <c r="D172" s="21"/>
      <c r="E172" s="102"/>
      <c r="F172" s="102"/>
      <c r="G172" s="108"/>
      <c r="H172" s="116"/>
      <c r="I172" s="116"/>
      <c r="J172" s="108"/>
      <c r="K172" s="108"/>
      <c r="L172" s="108"/>
      <c r="M172" s="108"/>
      <c r="N172" s="108"/>
      <c r="O172" s="108"/>
      <c r="P172" s="102"/>
      <c r="Q172" s="30"/>
    </row>
    <row r="173" spans="1:17" s="31" customFormat="1" ht="10.5">
      <c r="A173" s="109"/>
      <c r="B173" s="109"/>
      <c r="C173" s="109"/>
      <c r="D173" s="21"/>
      <c r="E173" s="102"/>
      <c r="F173" s="102"/>
      <c r="G173" s="108"/>
      <c r="H173" s="116"/>
      <c r="I173" s="116"/>
      <c r="J173" s="108"/>
      <c r="K173" s="108"/>
      <c r="L173" s="108"/>
      <c r="M173" s="108"/>
      <c r="N173" s="108"/>
      <c r="O173" s="108"/>
      <c r="P173" s="102"/>
      <c r="Q173" s="30"/>
    </row>
    <row r="174" spans="1:17" s="31" customFormat="1" ht="10.5">
      <c r="A174" s="109"/>
      <c r="B174" s="109"/>
      <c r="C174" s="109"/>
      <c r="D174" s="21"/>
      <c r="E174" s="102"/>
      <c r="F174" s="102"/>
      <c r="G174" s="108"/>
      <c r="H174" s="116"/>
      <c r="I174" s="116"/>
      <c r="J174" s="108"/>
      <c r="K174" s="108"/>
      <c r="L174" s="108"/>
      <c r="M174" s="108"/>
      <c r="N174" s="108"/>
      <c r="O174" s="108"/>
      <c r="P174" s="102"/>
      <c r="Q174" s="30"/>
    </row>
    <row r="175" spans="1:17" s="31" customFormat="1" ht="10.5">
      <c r="A175" s="109"/>
      <c r="B175" s="109"/>
      <c r="C175" s="109"/>
      <c r="D175" s="21"/>
      <c r="E175" s="102"/>
      <c r="F175" s="102"/>
      <c r="G175" s="108"/>
      <c r="H175" s="116"/>
      <c r="I175" s="116"/>
      <c r="J175" s="108"/>
      <c r="K175" s="108"/>
      <c r="L175" s="108"/>
      <c r="M175" s="108"/>
      <c r="N175" s="108"/>
      <c r="O175" s="108"/>
      <c r="P175" s="102"/>
      <c r="Q175" s="30"/>
    </row>
    <row r="176" spans="1:17" s="31" customFormat="1" ht="10.5">
      <c r="A176" s="109"/>
      <c r="B176" s="109"/>
      <c r="C176" s="109"/>
      <c r="D176" s="21"/>
      <c r="E176" s="102"/>
      <c r="F176" s="102"/>
      <c r="G176" s="108"/>
      <c r="H176" s="116"/>
      <c r="I176" s="116"/>
      <c r="J176" s="108"/>
      <c r="K176" s="108"/>
      <c r="L176" s="108"/>
      <c r="M176" s="108"/>
      <c r="N176" s="108"/>
      <c r="O176" s="108"/>
      <c r="P176" s="102"/>
      <c r="Q176" s="30"/>
    </row>
    <row r="177" spans="1:17" s="31" customFormat="1" ht="10.5">
      <c r="A177" s="109"/>
      <c r="B177" s="109"/>
      <c r="C177" s="109"/>
      <c r="D177" s="21"/>
      <c r="E177" s="102"/>
      <c r="F177" s="102"/>
      <c r="G177" s="108"/>
      <c r="H177" s="116"/>
      <c r="I177" s="116"/>
      <c r="J177" s="108"/>
      <c r="K177" s="108"/>
      <c r="L177" s="108"/>
      <c r="M177" s="108"/>
      <c r="N177" s="108"/>
      <c r="O177" s="108"/>
      <c r="P177" s="102"/>
      <c r="Q177" s="30"/>
    </row>
    <row r="178" spans="1:17" s="31" customFormat="1" ht="10.5">
      <c r="A178" s="109"/>
      <c r="B178" s="109"/>
      <c r="C178" s="109"/>
      <c r="D178" s="21"/>
      <c r="E178" s="102"/>
      <c r="F178" s="102"/>
      <c r="G178" s="108"/>
      <c r="H178" s="116"/>
      <c r="I178" s="116"/>
      <c r="J178" s="108"/>
      <c r="K178" s="108"/>
      <c r="L178" s="108"/>
      <c r="M178" s="108"/>
      <c r="N178" s="108"/>
      <c r="O178" s="108"/>
      <c r="P178" s="102"/>
      <c r="Q178" s="30"/>
    </row>
    <row r="179" spans="1:17" s="31" customFormat="1" ht="10.5">
      <c r="A179" s="109"/>
      <c r="B179" s="109"/>
      <c r="C179" s="109"/>
      <c r="D179" s="21"/>
      <c r="E179" s="102"/>
      <c r="F179" s="102"/>
      <c r="G179" s="108"/>
      <c r="H179" s="116"/>
      <c r="I179" s="116"/>
      <c r="J179" s="108"/>
      <c r="K179" s="108"/>
      <c r="L179" s="108"/>
      <c r="M179" s="108"/>
      <c r="N179" s="108"/>
      <c r="O179" s="108"/>
      <c r="P179" s="102"/>
      <c r="Q179" s="30"/>
    </row>
    <row r="180" spans="1:17" s="31" customFormat="1" ht="10.5">
      <c r="A180" s="109"/>
      <c r="B180" s="109"/>
      <c r="C180" s="109"/>
      <c r="D180" s="21"/>
      <c r="E180" s="102"/>
      <c r="F180" s="102"/>
      <c r="G180" s="108"/>
      <c r="H180" s="116"/>
      <c r="I180" s="116"/>
      <c r="J180" s="108"/>
      <c r="K180" s="108"/>
      <c r="L180" s="108"/>
      <c r="M180" s="108"/>
      <c r="N180" s="108"/>
      <c r="O180" s="108"/>
      <c r="P180" s="102"/>
      <c r="Q180" s="30"/>
    </row>
    <row r="181" spans="1:17" s="31" customFormat="1" ht="10.5">
      <c r="A181" s="109"/>
      <c r="B181" s="109"/>
      <c r="C181" s="109"/>
      <c r="D181" s="21"/>
      <c r="E181" s="102"/>
      <c r="F181" s="102"/>
      <c r="G181" s="108"/>
      <c r="H181" s="116"/>
      <c r="I181" s="116"/>
      <c r="J181" s="108"/>
      <c r="K181" s="108"/>
      <c r="L181" s="108"/>
      <c r="M181" s="108"/>
      <c r="N181" s="108"/>
      <c r="O181" s="108"/>
      <c r="P181" s="102"/>
      <c r="Q181" s="30"/>
    </row>
    <row r="182" spans="1:17" s="31" customFormat="1" ht="10.5">
      <c r="A182" s="109"/>
      <c r="B182" s="109"/>
      <c r="C182" s="109"/>
      <c r="D182" s="21"/>
      <c r="E182" s="102"/>
      <c r="F182" s="102"/>
      <c r="G182" s="108"/>
      <c r="H182" s="116"/>
      <c r="I182" s="116"/>
      <c r="J182" s="108"/>
      <c r="K182" s="108"/>
      <c r="L182" s="108"/>
      <c r="M182" s="108"/>
      <c r="N182" s="108"/>
      <c r="O182" s="108"/>
      <c r="P182" s="102"/>
      <c r="Q182" s="30"/>
    </row>
    <row r="183" spans="1:17" s="31" customFormat="1" ht="10.5">
      <c r="A183" s="109"/>
      <c r="B183" s="109"/>
      <c r="C183" s="109"/>
      <c r="D183" s="21"/>
      <c r="E183" s="102"/>
      <c r="F183" s="102"/>
      <c r="G183" s="108"/>
      <c r="H183" s="116"/>
      <c r="I183" s="116"/>
      <c r="J183" s="108"/>
      <c r="K183" s="108"/>
      <c r="L183" s="108"/>
      <c r="M183" s="108"/>
      <c r="N183" s="108"/>
      <c r="O183" s="108"/>
      <c r="P183" s="102"/>
      <c r="Q183" s="30"/>
    </row>
    <row r="184" spans="1:17" s="31" customFormat="1" ht="10.5">
      <c r="A184" s="109"/>
      <c r="B184" s="109"/>
      <c r="C184" s="109"/>
      <c r="D184" s="21"/>
      <c r="E184" s="102"/>
      <c r="F184" s="102"/>
      <c r="G184" s="108"/>
      <c r="H184" s="116"/>
      <c r="I184" s="116"/>
      <c r="J184" s="108"/>
      <c r="K184" s="108"/>
      <c r="L184" s="108"/>
      <c r="M184" s="108"/>
      <c r="N184" s="108"/>
      <c r="O184" s="108"/>
      <c r="P184" s="102"/>
      <c r="Q184" s="30"/>
    </row>
    <row r="185" spans="1:17" s="31" customFormat="1" ht="10.5">
      <c r="A185" s="109"/>
      <c r="B185" s="109"/>
      <c r="C185" s="109"/>
      <c r="D185" s="21"/>
      <c r="E185" s="102"/>
      <c r="F185" s="102"/>
      <c r="G185" s="108"/>
      <c r="H185" s="116"/>
      <c r="I185" s="116"/>
      <c r="J185" s="108"/>
      <c r="K185" s="108"/>
      <c r="L185" s="108"/>
      <c r="M185" s="108"/>
      <c r="N185" s="108"/>
      <c r="O185" s="108"/>
      <c r="P185" s="102"/>
      <c r="Q185" s="30"/>
    </row>
    <row r="186" spans="1:17" s="31" customFormat="1" ht="10.5">
      <c r="A186" s="109"/>
      <c r="B186" s="109"/>
      <c r="C186" s="109"/>
      <c r="D186" s="21"/>
      <c r="E186" s="102"/>
      <c r="F186" s="102"/>
      <c r="G186" s="108"/>
      <c r="H186" s="116"/>
      <c r="I186" s="116"/>
      <c r="J186" s="108"/>
      <c r="K186" s="108"/>
      <c r="L186" s="108"/>
      <c r="M186" s="108"/>
      <c r="N186" s="108"/>
      <c r="O186" s="108"/>
      <c r="P186" s="102"/>
      <c r="Q186" s="30"/>
    </row>
    <row r="187" spans="1:17" s="31" customFormat="1" ht="10.5">
      <c r="A187" s="109"/>
      <c r="B187" s="109"/>
      <c r="C187" s="109"/>
      <c r="D187" s="21"/>
      <c r="E187" s="102"/>
      <c r="F187" s="102"/>
      <c r="G187" s="108"/>
      <c r="H187" s="116"/>
      <c r="I187" s="116"/>
      <c r="J187" s="108"/>
      <c r="K187" s="108"/>
      <c r="L187" s="108"/>
      <c r="M187" s="108"/>
      <c r="N187" s="108"/>
      <c r="O187" s="108"/>
      <c r="P187" s="102"/>
      <c r="Q187" s="30"/>
    </row>
    <row r="188" spans="1:17" s="31" customFormat="1" ht="10.5">
      <c r="A188" s="109"/>
      <c r="B188" s="109"/>
      <c r="C188" s="109"/>
      <c r="D188" s="21"/>
      <c r="E188" s="102"/>
      <c r="F188" s="102"/>
      <c r="G188" s="108"/>
      <c r="H188" s="116"/>
      <c r="I188" s="116"/>
      <c r="J188" s="108"/>
      <c r="K188" s="108"/>
      <c r="L188" s="108"/>
      <c r="M188" s="108"/>
      <c r="N188" s="108"/>
      <c r="O188" s="108"/>
      <c r="P188" s="102"/>
      <c r="Q188" s="30"/>
    </row>
    <row r="189" spans="1:17" s="31" customFormat="1" ht="10.5">
      <c r="A189" s="109"/>
      <c r="B189" s="109"/>
      <c r="C189" s="109"/>
      <c r="D189" s="21"/>
      <c r="E189" s="102"/>
      <c r="F189" s="102"/>
      <c r="G189" s="108"/>
      <c r="H189" s="116"/>
      <c r="I189" s="116"/>
      <c r="J189" s="108"/>
      <c r="K189" s="108"/>
      <c r="L189" s="108"/>
      <c r="M189" s="108"/>
      <c r="N189" s="108"/>
      <c r="O189" s="108"/>
      <c r="P189" s="102"/>
      <c r="Q189" s="30"/>
    </row>
    <row r="190" spans="1:17" s="31" customFormat="1" ht="10.5">
      <c r="A190" s="109"/>
      <c r="B190" s="109"/>
      <c r="C190" s="109"/>
      <c r="D190" s="21"/>
      <c r="E190" s="102"/>
      <c r="F190" s="102"/>
      <c r="G190" s="108"/>
      <c r="H190" s="116"/>
      <c r="I190" s="116"/>
      <c r="J190" s="108"/>
      <c r="K190" s="108"/>
      <c r="L190" s="108"/>
      <c r="M190" s="108"/>
      <c r="N190" s="108"/>
      <c r="O190" s="108"/>
      <c r="P190" s="102"/>
      <c r="Q190" s="30"/>
    </row>
    <row r="191" spans="1:17" s="31" customFormat="1" ht="10.5">
      <c r="A191" s="109"/>
      <c r="B191" s="109"/>
      <c r="C191" s="109"/>
      <c r="D191" s="21"/>
      <c r="E191" s="102"/>
      <c r="F191" s="102"/>
      <c r="G191" s="108"/>
      <c r="H191" s="116"/>
      <c r="I191" s="116"/>
      <c r="J191" s="108"/>
      <c r="K191" s="108"/>
      <c r="L191" s="108"/>
      <c r="M191" s="108"/>
      <c r="N191" s="108"/>
      <c r="O191" s="108"/>
      <c r="P191" s="102"/>
      <c r="Q191" s="30"/>
    </row>
    <row r="192" spans="1:17" s="31" customFormat="1" ht="10.5">
      <c r="A192" s="109"/>
      <c r="B192" s="109"/>
      <c r="C192" s="109"/>
      <c r="D192" s="21"/>
      <c r="E192" s="102"/>
      <c r="F192" s="102"/>
      <c r="G192" s="108"/>
      <c r="H192" s="116"/>
      <c r="I192" s="116"/>
      <c r="J192" s="108"/>
      <c r="K192" s="108"/>
      <c r="L192" s="108"/>
      <c r="M192" s="108"/>
      <c r="N192" s="108"/>
      <c r="O192" s="108"/>
      <c r="P192" s="102"/>
      <c r="Q192" s="30"/>
    </row>
    <row r="193" spans="1:17" s="31" customFormat="1" ht="10.5">
      <c r="A193" s="109"/>
      <c r="B193" s="109"/>
      <c r="C193" s="109"/>
      <c r="D193" s="21"/>
      <c r="E193" s="102"/>
      <c r="F193" s="102"/>
      <c r="G193" s="108"/>
      <c r="H193" s="116"/>
      <c r="I193" s="116"/>
      <c r="J193" s="108"/>
      <c r="K193" s="108"/>
      <c r="L193" s="108"/>
      <c r="M193" s="108"/>
      <c r="N193" s="108"/>
      <c r="O193" s="108"/>
      <c r="P193" s="102"/>
      <c r="Q193" s="30"/>
    </row>
    <row r="194" spans="1:17" s="31" customFormat="1" ht="10.5">
      <c r="A194" s="109"/>
      <c r="B194" s="109"/>
      <c r="C194" s="109"/>
      <c r="D194" s="21"/>
      <c r="E194" s="102"/>
      <c r="F194" s="102"/>
      <c r="G194" s="108"/>
      <c r="H194" s="116"/>
      <c r="I194" s="116"/>
      <c r="J194" s="108"/>
      <c r="K194" s="108"/>
      <c r="L194" s="108"/>
      <c r="M194" s="108"/>
      <c r="N194" s="108"/>
      <c r="O194" s="108"/>
      <c r="P194" s="102"/>
      <c r="Q194" s="30"/>
    </row>
    <row r="195" spans="1:17" s="31" customFormat="1" ht="10.5">
      <c r="A195" s="109"/>
      <c r="B195" s="109"/>
      <c r="C195" s="109"/>
      <c r="D195" s="21"/>
      <c r="E195" s="102"/>
      <c r="F195" s="102"/>
      <c r="G195" s="108"/>
      <c r="H195" s="116"/>
      <c r="I195" s="116"/>
      <c r="J195" s="108"/>
      <c r="K195" s="108"/>
      <c r="L195" s="108"/>
      <c r="M195" s="108"/>
      <c r="N195" s="108"/>
      <c r="O195" s="108"/>
      <c r="P195" s="102"/>
      <c r="Q195" s="30"/>
    </row>
    <row r="196" spans="1:17" s="31" customFormat="1" ht="10.5">
      <c r="A196" s="109"/>
      <c r="B196" s="109"/>
      <c r="C196" s="109"/>
      <c r="D196" s="21"/>
      <c r="E196" s="102"/>
      <c r="F196" s="102"/>
      <c r="G196" s="108"/>
      <c r="H196" s="116"/>
      <c r="I196" s="116"/>
      <c r="J196" s="108"/>
      <c r="K196" s="108"/>
      <c r="L196" s="108"/>
      <c r="M196" s="108"/>
      <c r="N196" s="108"/>
      <c r="O196" s="108"/>
      <c r="P196" s="102"/>
      <c r="Q196" s="30"/>
    </row>
    <row r="197" spans="1:17" s="31" customFormat="1" ht="10.5">
      <c r="A197" s="109"/>
      <c r="B197" s="109"/>
      <c r="C197" s="109"/>
      <c r="D197" s="21"/>
      <c r="E197" s="102"/>
      <c r="F197" s="102"/>
      <c r="G197" s="108"/>
      <c r="H197" s="116"/>
      <c r="I197" s="116"/>
      <c r="J197" s="108"/>
      <c r="K197" s="108"/>
      <c r="L197" s="108"/>
      <c r="M197" s="108"/>
      <c r="N197" s="108"/>
      <c r="O197" s="108"/>
      <c r="P197" s="102"/>
      <c r="Q197" s="30"/>
    </row>
    <row r="198" spans="1:17" s="31" customFormat="1" ht="10.5">
      <c r="A198" s="109"/>
      <c r="B198" s="109"/>
      <c r="C198" s="109"/>
      <c r="D198" s="21"/>
      <c r="E198" s="102"/>
      <c r="F198" s="102"/>
      <c r="G198" s="108"/>
      <c r="H198" s="116"/>
      <c r="I198" s="116"/>
      <c r="J198" s="108"/>
      <c r="K198" s="108"/>
      <c r="L198" s="108"/>
      <c r="M198" s="108"/>
      <c r="N198" s="108"/>
      <c r="O198" s="108"/>
      <c r="P198" s="102"/>
      <c r="Q198" s="30"/>
    </row>
    <row r="199" spans="1:17" s="31" customFormat="1" ht="10.5">
      <c r="A199" s="109"/>
      <c r="B199" s="109"/>
      <c r="C199" s="109"/>
      <c r="D199" s="21"/>
      <c r="E199" s="102"/>
      <c r="F199" s="102"/>
      <c r="G199" s="108"/>
      <c r="H199" s="116"/>
      <c r="I199" s="116"/>
      <c r="J199" s="108"/>
      <c r="K199" s="108"/>
      <c r="L199" s="108"/>
      <c r="M199" s="108"/>
      <c r="N199" s="108"/>
      <c r="O199" s="108"/>
      <c r="P199" s="102"/>
      <c r="Q199" s="30"/>
    </row>
    <row r="200" spans="1:17" s="31" customFormat="1" ht="10.5">
      <c r="A200" s="109"/>
      <c r="B200" s="109"/>
      <c r="C200" s="109"/>
      <c r="D200" s="21"/>
      <c r="E200" s="102"/>
      <c r="F200" s="102"/>
      <c r="G200" s="108"/>
      <c r="H200" s="116"/>
      <c r="I200" s="116"/>
      <c r="J200" s="108"/>
      <c r="K200" s="108"/>
      <c r="L200" s="108"/>
      <c r="M200" s="108"/>
      <c r="N200" s="108"/>
      <c r="O200" s="108"/>
      <c r="P200" s="102"/>
      <c r="Q200" s="30"/>
    </row>
    <row r="201" spans="1:17" s="31" customFormat="1" ht="10.5">
      <c r="A201" s="109"/>
      <c r="B201" s="109"/>
      <c r="C201" s="109"/>
      <c r="D201" s="21"/>
      <c r="E201" s="102"/>
      <c r="F201" s="102"/>
      <c r="G201" s="108"/>
      <c r="H201" s="116"/>
      <c r="I201" s="116"/>
      <c r="J201" s="108"/>
      <c r="K201" s="108"/>
      <c r="L201" s="108"/>
      <c r="M201" s="108"/>
      <c r="N201" s="108"/>
      <c r="O201" s="108"/>
      <c r="P201" s="102"/>
      <c r="Q201" s="30"/>
    </row>
    <row r="202" spans="1:17" s="31" customFormat="1" ht="10.5">
      <c r="A202" s="109"/>
      <c r="B202" s="109"/>
      <c r="C202" s="109"/>
      <c r="D202" s="21"/>
      <c r="E202" s="102"/>
      <c r="F202" s="102"/>
      <c r="G202" s="108"/>
      <c r="H202" s="116"/>
      <c r="I202" s="116"/>
      <c r="J202" s="108"/>
      <c r="K202" s="108"/>
      <c r="L202" s="108"/>
      <c r="M202" s="108"/>
      <c r="N202" s="108"/>
      <c r="O202" s="108"/>
      <c r="P202" s="102"/>
      <c r="Q202" s="30"/>
    </row>
    <row r="203" spans="1:17" s="31" customFormat="1" ht="10.5">
      <c r="A203" s="109"/>
      <c r="B203" s="109"/>
      <c r="C203" s="109"/>
      <c r="D203" s="21"/>
      <c r="E203" s="102"/>
      <c r="F203" s="102"/>
      <c r="G203" s="108"/>
      <c r="H203" s="116"/>
      <c r="I203" s="116"/>
      <c r="J203" s="108"/>
      <c r="K203" s="108"/>
      <c r="L203" s="108"/>
      <c r="M203" s="108"/>
      <c r="N203" s="108"/>
      <c r="O203" s="108"/>
      <c r="P203" s="102"/>
      <c r="Q203" s="30"/>
    </row>
  </sheetData>
  <sheetProtection selectLockedCells="1" selectUnlockedCells="1"/>
  <mergeCells count="31">
    <mergeCell ref="N2:P2"/>
    <mergeCell ref="N3:P3"/>
    <mergeCell ref="N4:P4"/>
    <mergeCell ref="A5:P5"/>
    <mergeCell ref="A6:P6"/>
    <mergeCell ref="A7:B7"/>
    <mergeCell ref="A8:B8"/>
    <mergeCell ref="A10:A12"/>
    <mergeCell ref="B10:B12"/>
    <mergeCell ref="C10:C12"/>
    <mergeCell ref="D10:D12"/>
    <mergeCell ref="E10:I10"/>
    <mergeCell ref="J10:O10"/>
    <mergeCell ref="P10:P12"/>
    <mergeCell ref="E11:E12"/>
    <mergeCell ref="F11:F12"/>
    <mergeCell ref="G11:H11"/>
    <mergeCell ref="I11:I12"/>
    <mergeCell ref="J11:J12"/>
    <mergeCell ref="K11:K12"/>
    <mergeCell ref="L11:L12"/>
    <mergeCell ref="M11:N11"/>
    <mergeCell ref="O11:O12"/>
    <mergeCell ref="A22:A24"/>
    <mergeCell ref="B22:B24"/>
    <mergeCell ref="C22:C24"/>
    <mergeCell ref="A38:A40"/>
    <mergeCell ref="B38:B40"/>
    <mergeCell ref="C38:C40"/>
    <mergeCell ref="D75:F75"/>
    <mergeCell ref="N75:O75"/>
  </mergeCells>
  <printOptions/>
  <pageMargins left="0.5097222222222222" right="0.3701388888888889" top="0.6902777777777778" bottom="0.35" header="0.5118055555555555" footer="0.5118055555555555"/>
  <pageSetup fitToHeight="1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/>
  <cp:lastPrinted>2020-10-15T12:25:54Z</cp:lastPrinted>
  <dcterms:created xsi:type="dcterms:W3CDTF">2000-09-14T12:29:39Z</dcterms:created>
  <dcterms:modified xsi:type="dcterms:W3CDTF">2020-10-15T12:36:50Z</dcterms:modified>
  <cp:category/>
  <cp:version/>
  <cp:contentType/>
  <cp:contentStatus/>
  <cp:revision>1</cp:revision>
</cp:coreProperties>
</file>