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прогр" sheetId="1" r:id="rId1"/>
  </sheets>
  <definedNames>
    <definedName name="_xlnm.Print_Area" localSheetId="0">'прогр'!$A$1:$J$50</definedName>
    <definedName name="_xlnm.Print_Titles" localSheetId="0">'прогр'!$8:$9</definedName>
  </definedNames>
  <calcPr fullCalcOnLoad="1"/>
</workbook>
</file>

<file path=xl/sharedStrings.xml><?xml version="1.0" encoding="utf-8"?>
<sst xmlns="http://schemas.openxmlformats.org/spreadsheetml/2006/main" count="170" uniqueCount="136">
  <si>
    <t>Додаток 4</t>
  </si>
  <si>
    <t xml:space="preserve">до розпорядження голови районної ради </t>
  </si>
  <si>
    <t>ЗМІНИ</t>
  </si>
  <si>
    <t xml:space="preserve"> до додатка 7  "Розподіл витрат районного бюджету на реалізацію місцевих/регіональних програм у 2019 році"</t>
  </si>
  <si>
    <t>( грн. 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</si>
  <si>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</si>
  <si>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</si>
  <si>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</si>
  <si>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</si>
  <si>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</si>
  <si>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</si>
  <si>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</si>
  <si>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</si>
  <si>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</si>
  <si>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</si>
  <si>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</si>
  <si>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</si>
  <si>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 xml:space="preserve">Районна  рада </t>
  </si>
  <si>
    <t>0110000</t>
  </si>
  <si>
    <t>0118830</t>
  </si>
  <si>
    <t>8830</t>
  </si>
  <si>
    <t>Довгострокові кредити індивідуальним забудовникам житла на селі  та їх повернення</t>
  </si>
  <si>
    <t>0118831</t>
  </si>
  <si>
    <t>8831</t>
  </si>
  <si>
    <t>1060</t>
  </si>
  <si>
    <t xml:space="preserve">Надання кредиту </t>
  </si>
  <si>
    <t xml:space="preserve">"Регіональна програма розвитку житлового будівництва у Дніпропетровській області 
на 2015- 2020 роки "   
</t>
  </si>
  <si>
    <t xml:space="preserve"> рішення Дніпропетровської областної ради від  23.01. 2015 року   № 609-29/VI  
</t>
  </si>
  <si>
    <t>0200000</t>
  </si>
  <si>
    <t xml:space="preserve">Райдержадміністрація 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</si>
  <si>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</si>
  <si>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</si>
  <si>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</si>
  <si>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</si>
  <si>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</si>
  <si>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"Програма забезпечення заходів з лікування хворих на цукровий діабет у Нікопольському районі на 2019-2021 роки"</t>
  </si>
  <si>
    <t>рішення районної ради Р № 343-26/VII  від 22.03.2019 року</t>
  </si>
  <si>
    <t>"Програма фінансової підтримки комунального підприємства "Нікопольська центральна районна лікарня" Дніпропетровської обласної ради" на 2019-2020 роки"</t>
  </si>
  <si>
    <t>рішення районної ради Р № 382-29/VII  від 20.09.2019 року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</si>
  <si>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</si>
  <si>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</si>
  <si>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</si>
  <si>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</si>
  <si>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" Програма фінансової підтримки комунального некомерційного підприемства "Нікопольський районний центр первинної медико-санітарної допомоги" на 2019-2023 роки</t>
  </si>
  <si>
    <t>рішення районної ради Р № 330-25/VII  від 31.01.2019 року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</si>
  <si>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</si>
  <si>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</si>
  <si>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</si>
  <si>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</si>
  <si>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 xml:space="preserve"> "Про розвиток сімейної та гендерної політики у Нікопольському районі 2012-2021"  № 148-12/VI від 28.12. 2011року"</t>
  </si>
  <si>
    <t xml:space="preserve"> рішення районної ради № 148-12/VI від 28.12. 2011року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</si>
  <si>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</si>
  <si>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</si>
  <si>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</si>
  <si>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цільова  соціальна програма "Молодь Нікопольщини на 2012-2021 роки"</t>
  </si>
  <si>
    <t>рішення районної ради  № 150 - 12/VI  від 28.12. 2011 року</t>
  </si>
  <si>
    <t>027520</t>
  </si>
  <si>
    <t>7520</t>
  </si>
  <si>
    <t>0460</t>
  </si>
  <si>
    <t>Реалізація Національної програми інформатизації</t>
  </si>
  <si>
    <t xml:space="preserve">Програма інформатизації оргранів виконавчої влади Нікопольського району  на 2017-2019 роки   </t>
  </si>
  <si>
    <t>рішення районної ради   Р № 10-2/VII  від 23.12..2015 рокуу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</si>
  <si>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</si>
  <si>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</si>
  <si>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</si>
  <si>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</si>
  <si>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"Програма створення матеріальних резервів для запобігання, ліквідації надзвичайних ситуацій техногенного і природного характеру у Нікопольському районі на період до 2020 року"    </t>
  </si>
  <si>
    <t>рішення районної ради Р № 54-4/VIІ   від 23. 03.  2016 року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</si>
  <si>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</si>
  <si>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</si>
  <si>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</si>
  <si>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</si>
  <si>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"Програма створення та веденнямістобудівного кадастру Нікопольського району на  2013-2022 роки"</t>
  </si>
  <si>
    <t>рішення районної ради Р № 227-16/VIІ   від 20. 12.  2017 року</t>
  </si>
  <si>
    <t>0219770</t>
  </si>
  <si>
    <t>9770</t>
  </si>
  <si>
    <t>0180</t>
  </si>
  <si>
    <t xml:space="preserve">Інші субвенції з місцевого бюджету </t>
  </si>
  <si>
    <t xml:space="preserve">Програма
забезпечення санітарно-мікробіологічного та епідеміологічного благополуччя Нікопольського району на 2018-2019 роки
</t>
  </si>
  <si>
    <t>рішення районної ради Р № 283-21/VIІ   від 27. 07.  2018 року</t>
  </si>
  <si>
    <t>Програма
забезпечення теріторіальної  оборони Нікопольського району на 2019-2023</t>
  </si>
  <si>
    <t>рішення районної ради   Р № 335-26/VII  від 22.03.2019 рокуу</t>
  </si>
  <si>
    <t>0217130</t>
  </si>
  <si>
    <t>7130</t>
  </si>
  <si>
    <t>0421</t>
  </si>
  <si>
    <t>Здійснення  заходів із землеустрою</t>
  </si>
  <si>
    <t xml:space="preserve">«Розвиток земельних відносин і охорона земель у Нікопольському районі на 2019-2026 роки»  </t>
  </si>
  <si>
    <t>рішення районної ради Р № 328-25/VII  від 31.01.2019 року"</t>
  </si>
  <si>
    <t>0219800</t>
  </si>
  <si>
    <t>9800</t>
  </si>
  <si>
    <t>субвенцію з місцевого бюджету державному бюджету на виконання програм соціально-економічного розвитку регіонів</t>
  </si>
  <si>
    <t xml:space="preserve">Програма "Відновлення зрошення у Нікопольському районі на 2013-2020 роки"   </t>
  </si>
  <si>
    <t xml:space="preserve">рішення районної Р № 13-2/VIЇ  від 23.12.   2015 року  </t>
  </si>
  <si>
    <t>0600000</t>
  </si>
  <si>
    <t>Відділ освіти райдержадміністрації</t>
  </si>
  <si>
    <t>0610000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</si>
  <si>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</si>
  <si>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</si>
  <si>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"Комплексна програма розвитку освіти Нікопольського рйону на 2018-2020 роки "    </t>
  </si>
  <si>
    <t>рішення районної ради Р № 248-19/VII  від 23.03.2018 року"</t>
  </si>
  <si>
    <t>0611162</t>
  </si>
  <si>
    <t>Інші програми та заходи у сфері освіти</t>
  </si>
  <si>
    <t>0617321</t>
  </si>
  <si>
    <t>Будівництво освітніх установ та закладів</t>
  </si>
  <si>
    <t xml:space="preserve">Програма соціально-економічного та культурного розвитку району  на 2019 рік       </t>
  </si>
  <si>
    <t>рішення районної ради Р № 314-23/VII  від 13.12.2018 року"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</si>
  <si>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</si>
  <si>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</si>
  <si>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</si>
  <si>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</si>
  <si>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Управління    соціального  захисту населення райдержадміністрації</t>
  </si>
  <si>
    <t>0810000</t>
  </si>
  <si>
    <t>813242</t>
  </si>
  <si>
    <t>3242</t>
  </si>
  <si>
    <t>1090</t>
  </si>
  <si>
    <t>Інші заходи у сфері соціального захисту і соціального забезпечення</t>
  </si>
  <si>
    <t xml:space="preserve">Програма соціального захисту населення Нікопольського району на 2011-2020 роки  </t>
  </si>
  <si>
    <t>рішення районної ради Р № 17-2/VII  від 23.12. 2015 року</t>
  </si>
  <si>
    <t>08 1 316 0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</si>
  <si>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</si>
  <si>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</si>
  <si>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</si>
  <si>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"Програма соціального захисту населення Нікопольського району на 2011-2020 роки " </t>
  </si>
  <si>
    <t>1000000</t>
  </si>
  <si>
    <t>Відділ культури, туризму, національностей та релігій райдержадміністрації</t>
  </si>
  <si>
    <t>1010000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</si>
  <si>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</si>
  <si>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"Програма підтримки розвитку позашкільної освіти у Нікопольському районі на 2019-2021 роки"  </t>
  </si>
  <si>
    <t>рішення районної ради Р № 327-25/VII  від 31.01. 2019 року</t>
  </si>
  <si>
    <t>Фінансове управління райдержадміністрації</t>
  </si>
  <si>
    <t>3719770</t>
  </si>
  <si>
    <t>" Програма розвитку місцевого самоврядування у Дніпропетровській області на 2012-2021 роки"   від 28.10.2016 № 97-6/VII</t>
  </si>
  <si>
    <t xml:space="preserve">  рішення Дніпропетровської областної ради від  28.10.2016 № 97-6/VII</t>
  </si>
  <si>
    <t>Голова районної ради</t>
  </si>
  <si>
    <t>С. КРИВОНОС</t>
  </si>
  <si>
    <t>Г.  Дубина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</si>
</sst>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0.00"/>
    <numFmt numFmtId="167" formatCode="#,##0"/>
    <numFmt numFmtId="168" formatCode="@"/>
    <numFmt numFmtId="169" formatCode="#,##0.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8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Fill="1" applyAlignment="1">
      <alignment horizontal="left"/>
    </xf>
    <xf numFmtId="166" fontId="19" fillId="0" borderId="0" xfId="0" applyNumberFormat="1" applyFont="1" applyFill="1" applyAlignment="1">
      <alignment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horizontal="left" wrapText="1"/>
    </xf>
    <xf numFmtId="164" fontId="19" fillId="0" borderId="0" xfId="0" applyFont="1" applyBorder="1" applyAlignment="1">
      <alignment horizontal="left" wrapText="1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 wrapText="1"/>
    </xf>
    <xf numFmtId="164" fontId="19" fillId="0" borderId="0" xfId="0" applyFont="1" applyBorder="1" applyAlignment="1">
      <alignment/>
    </xf>
    <xf numFmtId="164" fontId="21" fillId="0" borderId="0" xfId="0" applyFont="1" applyFill="1" applyBorder="1" applyAlignment="1">
      <alignment horizontal="center" wrapText="1"/>
    </xf>
    <xf numFmtId="167" fontId="21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Fill="1" applyBorder="1" applyAlignment="1">
      <alignment horizontal="center" wrapText="1"/>
    </xf>
    <xf numFmtId="165" fontId="19" fillId="0" borderId="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19" fillId="0" borderId="10" xfId="0" applyFont="1" applyFill="1" applyBorder="1" applyAlignment="1">
      <alignment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/>
    </xf>
    <xf numFmtId="168" fontId="20" fillId="0" borderId="10" xfId="0" applyNumberFormat="1" applyFont="1" applyBorder="1" applyAlignment="1">
      <alignment horizontal="center" vertical="center" wrapText="1"/>
    </xf>
    <xf numFmtId="168" fontId="20" fillId="24" borderId="10" xfId="0" applyNumberFormat="1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vertical="center"/>
    </xf>
    <xf numFmtId="169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right" vertical="center"/>
    </xf>
    <xf numFmtId="164" fontId="19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8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right" vertical="center"/>
    </xf>
    <xf numFmtId="168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168" fontId="20" fillId="0" borderId="14" xfId="0" applyNumberFormat="1" applyFont="1" applyFill="1" applyBorder="1" applyAlignment="1">
      <alignment horizontal="center" vertical="center" wrapText="1"/>
    </xf>
    <xf numFmtId="169" fontId="19" fillId="24" borderId="10" xfId="0" applyNumberFormat="1" applyFont="1" applyFill="1" applyBorder="1" applyAlignment="1">
      <alignment vertical="center" wrapText="1"/>
    </xf>
    <xf numFmtId="168" fontId="19" fillId="0" borderId="10" xfId="0" applyNumberFormat="1" applyFont="1" applyFill="1" applyBorder="1" applyAlignment="1">
      <alignment horizontal="left" vertical="center" wrapText="1"/>
    </xf>
    <xf numFmtId="164" fontId="19" fillId="24" borderId="10" xfId="0" applyFont="1" applyFill="1" applyBorder="1" applyAlignment="1">
      <alignment horizontal="left" vertical="center" wrapText="1"/>
    </xf>
    <xf numFmtId="169" fontId="19" fillId="0" borderId="10" xfId="0" applyNumberFormat="1" applyFont="1" applyFill="1" applyBorder="1" applyAlignment="1">
      <alignment vertical="center" wrapText="1"/>
    </xf>
    <xf numFmtId="164" fontId="21" fillId="0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8" fontId="22" fillId="0" borderId="12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vertical="center" wrapText="1"/>
    </xf>
    <xf numFmtId="165" fontId="19" fillId="0" borderId="10" xfId="0" applyNumberFormat="1" applyFont="1" applyFill="1" applyBorder="1" applyAlignment="1">
      <alignment vertical="center" wrapText="1"/>
    </xf>
    <xf numFmtId="167" fontId="19" fillId="0" borderId="10" xfId="0" applyNumberFormat="1" applyFont="1" applyBorder="1" applyAlignment="1">
      <alignment horizontal="right" vertical="center"/>
    </xf>
    <xf numFmtId="164" fontId="20" fillId="0" borderId="0" xfId="0" applyFont="1" applyAlignment="1">
      <alignment vertical="center"/>
    </xf>
    <xf numFmtId="164" fontId="20" fillId="0" borderId="0" xfId="0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Border="1" applyAlignment="1">
      <alignment horizontal="right" vertical="center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  <xf numFmtId="164" fontId="19" fillId="0" borderId="0" xfId="0" applyFont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wrapText="1"/>
    </xf>
    <xf numFmtId="165" fontId="19" fillId="0" borderId="0" xfId="0" applyNumberFormat="1" applyFont="1" applyFill="1" applyBorder="1" applyAlignment="1">
      <alignment wrapText="1"/>
    </xf>
    <xf numFmtId="165" fontId="19" fillId="0" borderId="0" xfId="0" applyNumberFormat="1" applyFont="1" applyFill="1" applyBorder="1" applyAlignment="1">
      <alignment horizontal="right" wrapText="1"/>
    </xf>
    <xf numFmtId="166" fontId="19" fillId="0" borderId="0" xfId="0" applyNumberFormat="1" applyFont="1" applyAlignment="1">
      <alignment/>
    </xf>
    <xf numFmtId="164" fontId="20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 horizontal="center"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="81" zoomScaleSheetLayoutView="81" workbookViewId="0" topLeftCell="A1">
      <selection activeCell="F8" sqref="A1:IV65536"/>
    </sheetView>
  </sheetViews>
  <sheetFormatPr defaultColWidth="9.00390625" defaultRowHeight="12.75"/>
  <cols>
    <col min="1" max="1" width="17.625" style="1" customWidth="1"/>
    <col min="2" max="2" width="15.625" style="1" customWidth="1"/>
    <col min="3" max="3" width="15.25390625" style="1" customWidth="1"/>
    <col min="4" max="4" width="39.375" style="1" customWidth="1"/>
    <col min="5" max="5" width="35.375" style="1" customWidth="1"/>
    <col min="6" max="6" width="22.25390625" style="1" customWidth="1"/>
    <col min="7" max="7" width="20.75390625" style="1" customWidth="1"/>
    <col min="8" max="8" width="21.25390625" style="2" customWidth="1"/>
    <col min="9" max="9" width="19.125" style="2" customWidth="1"/>
    <col min="10" max="10" width="20.375" style="2" customWidth="1"/>
    <col min="11" max="13" width="0" style="3" hidden="1" customWidth="1"/>
    <col min="14" max="14" width="1.75390625" style="3" customWidth="1"/>
    <col min="15" max="15" width="21.25390625" style="3" customWidth="1"/>
    <col min="16" max="16" width="11.625" style="3" customWidth="1"/>
    <col min="17" max="17" width="10.375" style="3" customWidth="1"/>
    <col min="18" max="16384" width="9.125" style="3" customWidth="1"/>
  </cols>
  <sheetData>
    <row r="1" spans="8:10" ht="10.5">
      <c r="H1" s="4"/>
      <c r="I1" s="5"/>
      <c r="J1" s="5"/>
    </row>
    <row r="2" spans="8:11" ht="32.25" customHeight="1">
      <c r="H2" s="6"/>
      <c r="I2" s="7" t="s">
        <v>0</v>
      </c>
      <c r="J2" s="7"/>
      <c r="K2" s="7"/>
    </row>
    <row r="3" spans="8:11" ht="39" customHeight="1">
      <c r="H3" s="4"/>
      <c r="I3" s="8" t="s">
        <v>1</v>
      </c>
      <c r="J3" s="8"/>
      <c r="K3" s="6"/>
    </row>
    <row r="4" spans="1:10" ht="19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ht="12.75" customHeight="1" hidden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11" customFormat="1" ht="30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18" customHeight="1">
      <c r="A7" s="12"/>
      <c r="B7" s="12"/>
      <c r="C7" s="12"/>
      <c r="D7" s="12"/>
      <c r="E7" s="13"/>
      <c r="F7" s="13"/>
      <c r="G7" s="13"/>
      <c r="H7" s="14"/>
      <c r="I7" s="15"/>
      <c r="J7" s="15" t="s">
        <v>4</v>
      </c>
    </row>
    <row r="8" spans="1:11" s="18" customFormat="1" ht="40.5" customHeight="1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/>
      <c r="K8" s="17"/>
    </row>
    <row r="9" spans="1:11" s="18" customFormat="1" ht="115.5" customHeight="1">
      <c r="A9" s="16"/>
      <c r="B9" s="16"/>
      <c r="C9" s="16"/>
      <c r="D9" s="16"/>
      <c r="E9" s="16"/>
      <c r="F9" s="16"/>
      <c r="G9" s="16"/>
      <c r="H9" s="16"/>
      <c r="I9" s="19" t="s">
        <v>14</v>
      </c>
      <c r="J9" s="19" t="s">
        <v>15</v>
      </c>
      <c r="K9" s="17"/>
    </row>
    <row r="10" spans="1:11" s="18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16">
        <v>8</v>
      </c>
      <c r="I10" s="16">
        <v>9</v>
      </c>
      <c r="J10" s="16">
        <v>10</v>
      </c>
      <c r="K10" s="21"/>
    </row>
    <row r="11" spans="1:11" s="18" customFormat="1" ht="12.75" customHeight="1" hidden="1">
      <c r="A11" s="22" t="s">
        <v>16</v>
      </c>
      <c r="B11" s="23"/>
      <c r="C11" s="23"/>
      <c r="D11" s="24" t="s">
        <v>17</v>
      </c>
      <c r="E11" s="20"/>
      <c r="F11" s="20"/>
      <c r="G11" s="25">
        <f>H11+I11</f>
        <v>6200</v>
      </c>
      <c r="H11" s="20"/>
      <c r="I11" s="26">
        <f>I12</f>
        <v>6200</v>
      </c>
      <c r="J11" s="27">
        <f>J12</f>
        <v>0</v>
      </c>
      <c r="K11" s="21"/>
    </row>
    <row r="12" spans="1:15" s="18" customFormat="1" ht="12.75" customHeight="1" hidden="1">
      <c r="A12" s="22" t="s">
        <v>18</v>
      </c>
      <c r="B12" s="23"/>
      <c r="C12" s="23"/>
      <c r="D12" s="24" t="s">
        <v>17</v>
      </c>
      <c r="E12" s="28"/>
      <c r="F12" s="28"/>
      <c r="G12" s="25">
        <f>H12+I12</f>
        <v>6200</v>
      </c>
      <c r="H12" s="29"/>
      <c r="I12" s="29">
        <f>I14</f>
        <v>6200</v>
      </c>
      <c r="J12" s="27">
        <f>SUM(J14)</f>
        <v>0</v>
      </c>
      <c r="K12" s="21"/>
      <c r="O12" s="30"/>
    </row>
    <row r="13" spans="1:15" s="18" customFormat="1" ht="12.75" customHeight="1" hidden="1">
      <c r="A13" s="22" t="s">
        <v>19</v>
      </c>
      <c r="B13" s="31" t="s">
        <v>20</v>
      </c>
      <c r="C13" s="23"/>
      <c r="D13" s="32" t="s">
        <v>21</v>
      </c>
      <c r="E13" s="28"/>
      <c r="F13" s="28"/>
      <c r="G13" s="28"/>
      <c r="H13" s="29"/>
      <c r="I13" s="29"/>
      <c r="J13" s="27"/>
      <c r="K13" s="21"/>
      <c r="O13" s="30"/>
    </row>
    <row r="14" spans="1:11" s="18" customFormat="1" ht="12.75" customHeight="1" hidden="1">
      <c r="A14" s="31" t="s">
        <v>22</v>
      </c>
      <c r="B14" s="31" t="s">
        <v>23</v>
      </c>
      <c r="C14" s="31" t="s">
        <v>24</v>
      </c>
      <c r="D14" s="32" t="s">
        <v>25</v>
      </c>
      <c r="E14" s="32" t="s">
        <v>26</v>
      </c>
      <c r="F14" s="32" t="s">
        <v>27</v>
      </c>
      <c r="G14" s="25">
        <f>H14+I14</f>
        <v>6200</v>
      </c>
      <c r="H14" s="29"/>
      <c r="I14" s="33">
        <v>6200</v>
      </c>
      <c r="J14" s="33"/>
      <c r="K14" s="21"/>
    </row>
    <row r="15" spans="1:11" s="18" customFormat="1" ht="36" customHeight="1">
      <c r="A15" s="34" t="s">
        <v>28</v>
      </c>
      <c r="B15" s="34"/>
      <c r="C15" s="34"/>
      <c r="D15" s="35" t="s">
        <v>29</v>
      </c>
      <c r="E15" s="32"/>
      <c r="F15" s="32"/>
      <c r="G15" s="36">
        <f>G16</f>
        <v>23785105.58</v>
      </c>
      <c r="H15" s="36">
        <f>H16</f>
        <v>15533174.58</v>
      </c>
      <c r="I15" s="36">
        <f>I16</f>
        <v>8251931</v>
      </c>
      <c r="J15" s="36">
        <f>J16</f>
        <v>3766461</v>
      </c>
      <c r="K15" s="21"/>
    </row>
    <row r="16" spans="1:11" s="18" customFormat="1" ht="31.5" customHeight="1">
      <c r="A16" s="37" t="s">
        <v>30</v>
      </c>
      <c r="B16" s="34"/>
      <c r="C16" s="34"/>
      <c r="D16" s="35" t="s">
        <v>29</v>
      </c>
      <c r="E16" s="16"/>
      <c r="F16" s="16"/>
      <c r="G16" s="38">
        <f>H16+I16</f>
        <v>23785105.58</v>
      </c>
      <c r="H16" s="36">
        <f>H17+H18+H20+H21+H22+H23+H24+H25+H26+H27+H28+H29+H30</f>
        <v>15533174.58</v>
      </c>
      <c r="I16" s="36">
        <f>I17+I18+I20+I21+I22+I23+I24+I25+I26+I27+I28+I29+I30</f>
        <v>8251931</v>
      </c>
      <c r="J16" s="36">
        <f>J17+J18+J20+J21+J22+J23+J24+J25+J26+J27+J28+J29+J30</f>
        <v>3766461</v>
      </c>
      <c r="K16" s="21"/>
    </row>
    <row r="17" spans="1:11" s="18" customFormat="1" ht="12.75" customHeight="1" hidden="1">
      <c r="A17" s="31" t="s">
        <v>31</v>
      </c>
      <c r="B17" s="31" t="s">
        <v>32</v>
      </c>
      <c r="C17" s="31" t="s">
        <v>33</v>
      </c>
      <c r="D17" s="39" t="s">
        <v>34</v>
      </c>
      <c r="E17" s="32" t="s">
        <v>35</v>
      </c>
      <c r="F17" s="40" t="s">
        <v>36</v>
      </c>
      <c r="G17" s="38">
        <f>H17+I17</f>
        <v>758170.84</v>
      </c>
      <c r="H17" s="29">
        <f>427933+95537.84+179000+55700</f>
        <v>758170.84</v>
      </c>
      <c r="I17" s="33"/>
      <c r="J17" s="27"/>
      <c r="K17" s="21"/>
    </row>
    <row r="18" spans="1:11" s="43" customFormat="1" ht="122.25" customHeight="1">
      <c r="A18" s="31" t="s">
        <v>31</v>
      </c>
      <c r="B18" s="31" t="s">
        <v>32</v>
      </c>
      <c r="C18" s="31" t="s">
        <v>33</v>
      </c>
      <c r="D18" s="39" t="s">
        <v>34</v>
      </c>
      <c r="E18" s="32" t="s">
        <v>37</v>
      </c>
      <c r="F18" s="40" t="s">
        <v>38</v>
      </c>
      <c r="G18" s="41">
        <f aca="true" t="shared" si="0" ref="G18:G30">H18+I18</f>
        <v>11342504.74</v>
      </c>
      <c r="H18" s="29">
        <f>10850634.74+400700-130450+30415</f>
        <v>11151299.74</v>
      </c>
      <c r="I18" s="29">
        <f>60755+130450</f>
        <v>191205</v>
      </c>
      <c r="J18" s="29">
        <f>I18</f>
        <v>191205</v>
      </c>
      <c r="K18" s="42"/>
    </row>
    <row r="19" spans="1:11" s="43" customFormat="1" ht="12.75" customHeight="1" hidden="1">
      <c r="A19" s="44"/>
      <c r="B19" s="31"/>
      <c r="C19" s="32"/>
      <c r="D19" s="32"/>
      <c r="E19" s="32"/>
      <c r="F19" s="32"/>
      <c r="G19" s="41"/>
      <c r="H19" s="29"/>
      <c r="I19" s="32"/>
      <c r="J19" s="33"/>
      <c r="K19" s="42"/>
    </row>
    <row r="20" spans="1:11" s="43" customFormat="1" ht="138.75" customHeight="1">
      <c r="A20" s="31" t="s">
        <v>39</v>
      </c>
      <c r="B20" s="31" t="s">
        <v>40</v>
      </c>
      <c r="C20" s="31" t="s">
        <v>41</v>
      </c>
      <c r="D20" s="40" t="s">
        <v>42</v>
      </c>
      <c r="E20" s="32" t="s">
        <v>43</v>
      </c>
      <c r="F20" s="40" t="s">
        <v>44</v>
      </c>
      <c r="G20" s="41">
        <f>H20+I20</f>
        <v>7030210</v>
      </c>
      <c r="H20" s="29">
        <f>2825600+10000+3000+23500+341160+34000+23500+16800+61000+14000+15000+100000+26850</f>
        <v>3494410</v>
      </c>
      <c r="I20" s="29">
        <f>2318800+7000+1089000+121000</f>
        <v>3535800</v>
      </c>
      <c r="J20" s="29">
        <f>I20</f>
        <v>3535800</v>
      </c>
      <c r="K20" s="42"/>
    </row>
    <row r="21" spans="1:11" s="18" customFormat="1" ht="12.75" customHeight="1" hidden="1">
      <c r="A21" s="31" t="s">
        <v>45</v>
      </c>
      <c r="B21" s="31" t="s">
        <v>46</v>
      </c>
      <c r="C21" s="31" t="s">
        <v>47</v>
      </c>
      <c r="D21" s="40" t="s">
        <v>48</v>
      </c>
      <c r="E21" s="19" t="s">
        <v>49</v>
      </c>
      <c r="F21" s="19" t="s">
        <v>50</v>
      </c>
      <c r="G21" s="41">
        <f>H21+I21</f>
        <v>45950</v>
      </c>
      <c r="H21" s="29">
        <v>45950</v>
      </c>
      <c r="I21" s="33"/>
      <c r="J21" s="33"/>
      <c r="K21" s="21"/>
    </row>
    <row r="22" spans="1:11" s="18" customFormat="1" ht="12.75" customHeight="1" hidden="1">
      <c r="A22" s="31" t="s">
        <v>51</v>
      </c>
      <c r="B22" s="31" t="s">
        <v>52</v>
      </c>
      <c r="C22" s="31" t="s">
        <v>47</v>
      </c>
      <c r="D22" s="40" t="s">
        <v>53</v>
      </c>
      <c r="E22" s="19" t="s">
        <v>54</v>
      </c>
      <c r="F22" s="41" t="s">
        <v>55</v>
      </c>
      <c r="G22" s="41">
        <f>H22+I22</f>
        <v>23000</v>
      </c>
      <c r="H22" s="29">
        <f>3000+5000+15000</f>
        <v>23000</v>
      </c>
      <c r="I22" s="33"/>
      <c r="J22" s="33"/>
      <c r="K22" s="21"/>
    </row>
    <row r="23" spans="1:11" s="18" customFormat="1" ht="12.75" customHeight="1" hidden="1">
      <c r="A23" s="40" t="s">
        <v>56</v>
      </c>
      <c r="B23" s="40" t="s">
        <v>57</v>
      </c>
      <c r="C23" s="40" t="s">
        <v>58</v>
      </c>
      <c r="D23" s="40" t="s">
        <v>59</v>
      </c>
      <c r="E23" s="19" t="s">
        <v>60</v>
      </c>
      <c r="F23" s="41" t="s">
        <v>61</v>
      </c>
      <c r="G23" s="41">
        <f>H23+I23</f>
        <v>20000</v>
      </c>
      <c r="H23" s="29"/>
      <c r="I23" s="33">
        <f>J23</f>
        <v>20000</v>
      </c>
      <c r="J23" s="33">
        <f>10000+10000</f>
        <v>20000</v>
      </c>
      <c r="K23" s="21"/>
    </row>
    <row r="24" spans="1:11" s="18" customFormat="1" ht="12.75" customHeight="1" hidden="1">
      <c r="A24" s="31" t="s">
        <v>62</v>
      </c>
      <c r="B24" s="31" t="s">
        <v>63</v>
      </c>
      <c r="C24" s="31" t="s">
        <v>64</v>
      </c>
      <c r="D24" s="32" t="s">
        <v>65</v>
      </c>
      <c r="E24" s="32" t="s">
        <v>66</v>
      </c>
      <c r="F24" s="32" t="s">
        <v>67</v>
      </c>
      <c r="G24" s="41">
        <f t="shared" si="0"/>
        <v>20000</v>
      </c>
      <c r="H24" s="29">
        <f>20000</f>
        <v>20000</v>
      </c>
      <c r="I24" s="33"/>
      <c r="J24" s="33"/>
      <c r="K24" s="21"/>
    </row>
    <row r="25" spans="1:11" s="18" customFormat="1" ht="12.75" customHeight="1" hidden="1">
      <c r="A25" s="31" t="s">
        <v>68</v>
      </c>
      <c r="B25" s="31" t="s">
        <v>69</v>
      </c>
      <c r="C25" s="31" t="s">
        <v>70</v>
      </c>
      <c r="D25" s="32" t="s">
        <v>71</v>
      </c>
      <c r="E25" s="32" t="s">
        <v>72</v>
      </c>
      <c r="F25" s="32" t="s">
        <v>73</v>
      </c>
      <c r="G25" s="41">
        <f t="shared" si="0"/>
        <v>20300</v>
      </c>
      <c r="H25" s="29"/>
      <c r="I25" s="33">
        <v>20300</v>
      </c>
      <c r="J25" s="33"/>
      <c r="K25" s="21"/>
    </row>
    <row r="26" spans="1:11" s="18" customFormat="1" ht="12.75" customHeight="1" hidden="1">
      <c r="A26" s="31" t="s">
        <v>74</v>
      </c>
      <c r="B26" s="31" t="s">
        <v>75</v>
      </c>
      <c r="C26" s="31" t="s">
        <v>76</v>
      </c>
      <c r="D26" s="32" t="s">
        <v>77</v>
      </c>
      <c r="E26" s="32" t="s">
        <v>78</v>
      </c>
      <c r="F26" s="32" t="s">
        <v>79</v>
      </c>
      <c r="G26" s="41">
        <f t="shared" si="0"/>
        <v>13000</v>
      </c>
      <c r="H26" s="29">
        <f>30000-20000+3000</f>
        <v>13000</v>
      </c>
      <c r="I26" s="33"/>
      <c r="J26" s="33"/>
      <c r="K26" s="21"/>
    </row>
    <row r="27" spans="1:11" s="18" customFormat="1" ht="12.75" customHeight="1" hidden="1">
      <c r="A27" s="31" t="s">
        <v>74</v>
      </c>
      <c r="B27" s="31" t="s">
        <v>75</v>
      </c>
      <c r="C27" s="31" t="s">
        <v>76</v>
      </c>
      <c r="D27" s="32" t="s">
        <v>77</v>
      </c>
      <c r="E27" s="32" t="s">
        <v>66</v>
      </c>
      <c r="F27" s="32" t="s">
        <v>67</v>
      </c>
      <c r="G27" s="41">
        <f t="shared" si="0"/>
        <v>16400</v>
      </c>
      <c r="H27" s="29">
        <v>16400</v>
      </c>
      <c r="I27" s="33"/>
      <c r="J27" s="33"/>
      <c r="K27" s="21"/>
    </row>
    <row r="28" spans="1:11" s="18" customFormat="1" ht="12.75" customHeight="1" hidden="1">
      <c r="A28" s="31" t="s">
        <v>74</v>
      </c>
      <c r="B28" s="31" t="s">
        <v>75</v>
      </c>
      <c r="C28" s="31" t="s">
        <v>76</v>
      </c>
      <c r="D28" s="32" t="s">
        <v>77</v>
      </c>
      <c r="E28" s="32" t="s">
        <v>80</v>
      </c>
      <c r="F28" s="41" t="s">
        <v>81</v>
      </c>
      <c r="G28" s="41">
        <f t="shared" si="0"/>
        <v>30400</v>
      </c>
      <c r="H28" s="45">
        <f>30400-19456</f>
        <v>10944</v>
      </c>
      <c r="I28" s="33">
        <v>19456</v>
      </c>
      <c r="J28" s="33">
        <f>I28</f>
        <v>19456</v>
      </c>
      <c r="K28" s="21"/>
    </row>
    <row r="29" spans="1:11" s="18" customFormat="1" ht="12.75" customHeight="1" hidden="1">
      <c r="A29" s="31" t="s">
        <v>82</v>
      </c>
      <c r="B29" s="31" t="s">
        <v>83</v>
      </c>
      <c r="C29" s="31" t="s">
        <v>84</v>
      </c>
      <c r="D29" s="32" t="s">
        <v>85</v>
      </c>
      <c r="E29" s="32" t="s">
        <v>86</v>
      </c>
      <c r="F29" s="32" t="s">
        <v>87</v>
      </c>
      <c r="G29" s="41">
        <f t="shared" si="0"/>
        <v>4305170</v>
      </c>
      <c r="H29" s="29"/>
      <c r="I29" s="33">
        <v>4305170</v>
      </c>
      <c r="J29" s="33"/>
      <c r="K29" s="21"/>
    </row>
    <row r="30" spans="1:11" s="18" customFormat="1" ht="12.75" customHeight="1" hidden="1">
      <c r="A30" s="31" t="s">
        <v>88</v>
      </c>
      <c r="B30" s="31" t="s">
        <v>89</v>
      </c>
      <c r="C30" s="31" t="s">
        <v>76</v>
      </c>
      <c r="D30" s="32" t="s">
        <v>90</v>
      </c>
      <c r="E30" s="32" t="s">
        <v>91</v>
      </c>
      <c r="F30" s="32" t="s">
        <v>92</v>
      </c>
      <c r="G30" s="41">
        <f t="shared" si="0"/>
        <v>160000</v>
      </c>
      <c r="H30" s="29"/>
      <c r="I30" s="33">
        <v>160000</v>
      </c>
      <c r="J30" s="33"/>
      <c r="K30" s="21"/>
    </row>
    <row r="31" spans="1:11" s="18" customFormat="1" ht="12.75" customHeight="1" hidden="1">
      <c r="A31" s="34" t="s">
        <v>93</v>
      </c>
      <c r="B31" s="31"/>
      <c r="C31" s="35"/>
      <c r="D31" s="35" t="s">
        <v>94</v>
      </c>
      <c r="E31" s="32"/>
      <c r="F31" s="32"/>
      <c r="G31" s="41">
        <f aca="true" t="shared" si="1" ref="G31:G36">H31+I31</f>
        <v>4643014.5</v>
      </c>
      <c r="H31" s="41">
        <f>H32</f>
        <v>3270725.5</v>
      </c>
      <c r="I31" s="41">
        <f>I32</f>
        <v>1372289</v>
      </c>
      <c r="J31" s="41">
        <f>J32</f>
        <v>1372289</v>
      </c>
      <c r="K31" s="21"/>
    </row>
    <row r="32" spans="1:11" s="18" customFormat="1" ht="12.75" customHeight="1" hidden="1">
      <c r="A32" s="34" t="s">
        <v>95</v>
      </c>
      <c r="B32" s="31"/>
      <c r="C32" s="35"/>
      <c r="D32" s="35" t="s">
        <v>94</v>
      </c>
      <c r="E32" s="32"/>
      <c r="F32" s="32"/>
      <c r="G32" s="41">
        <f t="shared" si="1"/>
        <v>4643014.5</v>
      </c>
      <c r="H32" s="41">
        <f>H33+H34+H35+H36</f>
        <v>3270725.5</v>
      </c>
      <c r="I32" s="41">
        <f>I33+I34+I35+I36</f>
        <v>1372289</v>
      </c>
      <c r="J32" s="41">
        <f>J33+J34+J35+J36</f>
        <v>1372289</v>
      </c>
      <c r="K32" s="21"/>
    </row>
    <row r="33" spans="1:11" s="18" customFormat="1" ht="12.75" customHeight="1" hidden="1">
      <c r="A33" s="31" t="s">
        <v>96</v>
      </c>
      <c r="B33" s="31">
        <v>1020</v>
      </c>
      <c r="C33" s="32">
        <v>921</v>
      </c>
      <c r="D33" s="32" t="s">
        <v>97</v>
      </c>
      <c r="E33" s="32" t="s">
        <v>98</v>
      </c>
      <c r="F33" s="32" t="s">
        <v>99</v>
      </c>
      <c r="G33" s="41">
        <f t="shared" si="1"/>
        <v>4341691.5</v>
      </c>
      <c r="H33" s="45">
        <v>3015715.5</v>
      </c>
      <c r="I33" s="33">
        <v>1325976</v>
      </c>
      <c r="J33" s="33">
        <f>I33</f>
        <v>1325976</v>
      </c>
      <c r="K33" s="21"/>
    </row>
    <row r="34" spans="1:11" s="18" customFormat="1" ht="12.75" customHeight="1" hidden="1">
      <c r="A34" s="31" t="s">
        <v>100</v>
      </c>
      <c r="B34" s="31">
        <v>1162</v>
      </c>
      <c r="C34" s="32">
        <v>990</v>
      </c>
      <c r="D34" s="32" t="s">
        <v>101</v>
      </c>
      <c r="E34" s="32" t="s">
        <v>98</v>
      </c>
      <c r="F34" s="32" t="s">
        <v>99</v>
      </c>
      <c r="G34" s="41">
        <f t="shared" si="1"/>
        <v>28010</v>
      </c>
      <c r="H34" s="29">
        <v>28010</v>
      </c>
      <c r="I34" s="33"/>
      <c r="J34" s="33"/>
      <c r="K34" s="21"/>
    </row>
    <row r="35" spans="1:11" s="18" customFormat="1" ht="12.75" customHeight="1" hidden="1">
      <c r="A35" s="31" t="s">
        <v>102</v>
      </c>
      <c r="B35" s="31">
        <v>7321</v>
      </c>
      <c r="C35" s="31" t="s">
        <v>70</v>
      </c>
      <c r="D35" s="32" t="s">
        <v>103</v>
      </c>
      <c r="E35" s="32" t="s">
        <v>104</v>
      </c>
      <c r="F35" s="40" t="s">
        <v>105</v>
      </c>
      <c r="G35" s="41">
        <f t="shared" si="1"/>
        <v>46313</v>
      </c>
      <c r="H35" s="29"/>
      <c r="I35" s="33">
        <f>J35</f>
        <v>46313</v>
      </c>
      <c r="J35" s="33">
        <v>46313</v>
      </c>
      <c r="K35" s="21"/>
    </row>
    <row r="36" spans="1:11" s="18" customFormat="1" ht="12.75" customHeight="1" hidden="1">
      <c r="A36" s="31" t="s">
        <v>106</v>
      </c>
      <c r="B36" s="31" t="s">
        <v>107</v>
      </c>
      <c r="C36" s="31" t="s">
        <v>47</v>
      </c>
      <c r="D36" s="32" t="s">
        <v>108</v>
      </c>
      <c r="E36" s="32" t="s">
        <v>98</v>
      </c>
      <c r="F36" s="32" t="s">
        <v>99</v>
      </c>
      <c r="G36" s="41">
        <f t="shared" si="1"/>
        <v>227000</v>
      </c>
      <c r="H36" s="29">
        <f>189000+38000</f>
        <v>227000</v>
      </c>
      <c r="I36" s="33"/>
      <c r="J36" s="33"/>
      <c r="K36" s="21"/>
    </row>
    <row r="37" spans="1:11" s="18" customFormat="1" ht="12.75" customHeight="1" hidden="1">
      <c r="A37" s="31"/>
      <c r="B37" s="31"/>
      <c r="C37" s="31"/>
      <c r="D37" s="32"/>
      <c r="E37" s="32"/>
      <c r="F37" s="32"/>
      <c r="G37" s="41"/>
      <c r="H37" s="29"/>
      <c r="I37" s="33"/>
      <c r="J37" s="33"/>
      <c r="K37" s="21"/>
    </row>
    <row r="38" spans="1:10" s="18" customFormat="1" ht="12.75" customHeight="1" hidden="1">
      <c r="A38" s="34" t="s">
        <v>109</v>
      </c>
      <c r="B38" s="31"/>
      <c r="C38" s="34"/>
      <c r="D38" s="35" t="s">
        <v>110</v>
      </c>
      <c r="E38" s="19"/>
      <c r="F38" s="19"/>
      <c r="G38" s="41">
        <f>G39</f>
        <v>299181</v>
      </c>
      <c r="H38" s="41">
        <f>H39</f>
        <v>299181</v>
      </c>
      <c r="I38" s="41">
        <f>I39</f>
        <v>0</v>
      </c>
      <c r="J38" s="41">
        <f>J39</f>
        <v>0</v>
      </c>
    </row>
    <row r="39" spans="1:10" s="18" customFormat="1" ht="12.75" customHeight="1" hidden="1">
      <c r="A39" s="34" t="s">
        <v>111</v>
      </c>
      <c r="B39" s="31"/>
      <c r="C39" s="34"/>
      <c r="D39" s="35" t="s">
        <v>110</v>
      </c>
      <c r="E39" s="46"/>
      <c r="F39" s="46"/>
      <c r="G39" s="41">
        <f>G40+G41</f>
        <v>299181</v>
      </c>
      <c r="H39" s="41">
        <f>H40+H41</f>
        <v>299181</v>
      </c>
      <c r="I39" s="41">
        <f>I40+I41</f>
        <v>0</v>
      </c>
      <c r="J39" s="41">
        <f>J40+J41</f>
        <v>0</v>
      </c>
    </row>
    <row r="40" spans="1:10" s="18" customFormat="1" ht="12.75" customHeight="1" hidden="1">
      <c r="A40" s="31" t="s">
        <v>112</v>
      </c>
      <c r="B40" s="31" t="s">
        <v>113</v>
      </c>
      <c r="C40" s="31" t="s">
        <v>114</v>
      </c>
      <c r="D40" s="32" t="s">
        <v>115</v>
      </c>
      <c r="E40" s="41" t="s">
        <v>116</v>
      </c>
      <c r="F40" s="41" t="s">
        <v>117</v>
      </c>
      <c r="G40" s="41">
        <f>H40+I40</f>
        <v>264500</v>
      </c>
      <c r="H40" s="41">
        <f>31000+22500+37000+21000+32000+50000+15000+20000+36000</f>
        <v>264500</v>
      </c>
      <c r="I40" s="47"/>
      <c r="J40" s="33"/>
    </row>
    <row r="41" spans="1:10" s="18" customFormat="1" ht="12.75" customHeight="1" hidden="1">
      <c r="A41" s="31" t="s">
        <v>118</v>
      </c>
      <c r="B41" s="31" t="s">
        <v>119</v>
      </c>
      <c r="C41" s="31" t="s">
        <v>120</v>
      </c>
      <c r="D41" s="32" t="s">
        <v>121</v>
      </c>
      <c r="E41" s="19" t="s">
        <v>122</v>
      </c>
      <c r="F41" s="19" t="s">
        <v>117</v>
      </c>
      <c r="G41" s="41">
        <f>H41+I41</f>
        <v>34681</v>
      </c>
      <c r="H41" s="33">
        <f>13815+20866</f>
        <v>34681</v>
      </c>
      <c r="I41" s="47"/>
      <c r="J41" s="33"/>
    </row>
    <row r="42" spans="1:10" s="18" customFormat="1" ht="12.75" customHeight="1" hidden="1">
      <c r="A42" s="35" t="s">
        <v>123</v>
      </c>
      <c r="B42" s="35"/>
      <c r="C42" s="35"/>
      <c r="D42" s="35" t="s">
        <v>124</v>
      </c>
      <c r="E42" s="35"/>
      <c r="F42" s="35"/>
      <c r="G42" s="41">
        <f aca="true" t="shared" si="2" ref="G42:J43">G43</f>
        <v>1220856</v>
      </c>
      <c r="H42" s="41">
        <f t="shared" si="2"/>
        <v>1220856</v>
      </c>
      <c r="I42" s="41">
        <f t="shared" si="2"/>
        <v>0</v>
      </c>
      <c r="J42" s="41">
        <f t="shared" si="2"/>
        <v>0</v>
      </c>
    </row>
    <row r="43" spans="1:10" s="18" customFormat="1" ht="12.75" customHeight="1" hidden="1">
      <c r="A43" s="35" t="s">
        <v>125</v>
      </c>
      <c r="B43" s="35"/>
      <c r="C43" s="35"/>
      <c r="D43" s="35" t="s">
        <v>124</v>
      </c>
      <c r="E43" s="35"/>
      <c r="F43" s="35"/>
      <c r="G43" s="41">
        <f t="shared" si="2"/>
        <v>1220856</v>
      </c>
      <c r="H43" s="41">
        <f t="shared" si="2"/>
        <v>1220856</v>
      </c>
      <c r="I43" s="41">
        <f t="shared" si="2"/>
        <v>0</v>
      </c>
      <c r="J43" s="41">
        <f t="shared" si="2"/>
        <v>0</v>
      </c>
    </row>
    <row r="44" spans="1:10" s="18" customFormat="1" ht="12.75" customHeight="1" hidden="1">
      <c r="A44" s="31">
        <v>1019710</v>
      </c>
      <c r="B44" s="31">
        <v>9710</v>
      </c>
      <c r="C44" s="31" t="s">
        <v>76</v>
      </c>
      <c r="D44" s="32" t="s">
        <v>126</v>
      </c>
      <c r="E44" s="19" t="s">
        <v>127</v>
      </c>
      <c r="F44" s="19" t="s">
        <v>128</v>
      </c>
      <c r="G44" s="41">
        <f>H44</f>
        <v>1220856</v>
      </c>
      <c r="H44" s="41">
        <f>533158+687698</f>
        <v>1220856</v>
      </c>
      <c r="I44" s="41"/>
      <c r="J44" s="41"/>
    </row>
    <row r="45" spans="1:10" s="18" customFormat="1" ht="45.75" customHeight="1">
      <c r="A45" s="34">
        <v>3700000</v>
      </c>
      <c r="B45" s="31"/>
      <c r="C45" s="35"/>
      <c r="D45" s="35" t="s">
        <v>129</v>
      </c>
      <c r="E45" s="19"/>
      <c r="F45" s="19"/>
      <c r="G45" s="41">
        <f>G46</f>
        <v>141500</v>
      </c>
      <c r="H45" s="41">
        <f aca="true" t="shared" si="3" ref="H45:J46">H46</f>
        <v>141500</v>
      </c>
      <c r="I45" s="41">
        <f t="shared" si="3"/>
        <v>0</v>
      </c>
      <c r="J45" s="41">
        <f t="shared" si="3"/>
        <v>0</v>
      </c>
    </row>
    <row r="46" spans="1:10" s="18" customFormat="1" ht="39.75" customHeight="1">
      <c r="A46" s="34">
        <v>3710000</v>
      </c>
      <c r="B46" s="31"/>
      <c r="C46" s="35"/>
      <c r="D46" s="35" t="s">
        <v>129</v>
      </c>
      <c r="E46" s="19"/>
      <c r="F46" s="19"/>
      <c r="G46" s="41">
        <f>G47</f>
        <v>141500</v>
      </c>
      <c r="H46" s="41">
        <f t="shared" si="3"/>
        <v>141500</v>
      </c>
      <c r="I46" s="41">
        <f t="shared" si="3"/>
        <v>0</v>
      </c>
      <c r="J46" s="41">
        <f t="shared" si="3"/>
        <v>0</v>
      </c>
    </row>
    <row r="47" spans="1:10" s="18" customFormat="1" ht="105" customHeight="1">
      <c r="A47" s="31" t="s">
        <v>130</v>
      </c>
      <c r="B47" s="31" t="s">
        <v>75</v>
      </c>
      <c r="C47" s="31" t="s">
        <v>76</v>
      </c>
      <c r="D47" s="32" t="s">
        <v>77</v>
      </c>
      <c r="E47" s="19" t="s">
        <v>131</v>
      </c>
      <c r="F47" s="19" t="s">
        <v>132</v>
      </c>
      <c r="G47" s="41">
        <f>H47</f>
        <v>141500</v>
      </c>
      <c r="H47" s="33">
        <f>850000-40000-20000-31000-150000-22500-120000-126000-37000+26900-21900-32000-50000-15000-20000+300000-36000-300000-14000+100000-100000</f>
        <v>141500</v>
      </c>
      <c r="I47" s="47"/>
      <c r="J47" s="33"/>
    </row>
    <row r="48" spans="1:14" s="49" customFormat="1" ht="33.75" customHeight="1">
      <c r="A48" s="46"/>
      <c r="B48" s="46"/>
      <c r="C48" s="46"/>
      <c r="D48" s="46" t="s">
        <v>11</v>
      </c>
      <c r="E48" s="46"/>
      <c r="F48" s="46"/>
      <c r="G48" s="41">
        <f>G12+G16+G32+G46+G367+G42</f>
        <v>29796676.08</v>
      </c>
      <c r="H48" s="41">
        <f>H12+H16+H32+H46+H367+H42</f>
        <v>20166256.08</v>
      </c>
      <c r="I48" s="41">
        <f>I12+I16+I32+I46+I367+I42</f>
        <v>9630420</v>
      </c>
      <c r="J48" s="41">
        <f>J12+J16+J32+J46+J367+J42</f>
        <v>5138750</v>
      </c>
      <c r="K48" s="48" t="e">
        <f>#REF!+#REF!+#REF!+#REF!+#REF!+#REF!+#REF!+#REF!+#REF!+#REF!+#REF!+#REF!+#REF!+#REF!+#REF!+#REF!+#REF!+#REF!+#REF!+#REF!+#REF!+#REF!+#REF!+#REF!+#REF!+#REF!+#REF!</f>
        <v>#REF!</v>
      </c>
      <c r="L48" s="48" t="e">
        <f>#REF!+#REF!+#REF!+#REF!+#REF!+#REF!+#REF!+#REF!+#REF!+#REF!+#REF!+#REF!+#REF!+#REF!+#REF!+#REF!+#REF!+#REF!+#REF!+#REF!+#REF!+#REF!+#REF!+#REF!+#REF!+#REF!+#REF!</f>
        <v>#REF!</v>
      </c>
      <c r="M48" s="48" t="e">
        <f>#REF!+#REF!+#REF!+#REF!+#REF!+#REF!+#REF!+#REF!+#REF!+#REF!+#REF!+#REF!+#REF!+#REF!+#REF!+#REF!+#REF!+#REF!+#REF!+#REF!+#REF!+#REF!+#REF!+#REF!+#REF!+#REF!+#REF!</f>
        <v>#REF!</v>
      </c>
      <c r="N48" s="48" t="e">
        <f>#REF!+#REF!+#REF!+#REF!+#REF!+#REF!+#REF!+#REF!+#REF!+#REF!+#REF!+#REF!+#REF!+#REF!+#REF!+#REF!+#REF!+#REF!+#REF!+#REF!+#REF!+#REF!+#REF!+#REF!+#REF!+#REF!+#REF!</f>
        <v>#REF!</v>
      </c>
    </row>
    <row r="49" spans="1:14" s="49" customFormat="1" ht="41.25" customHeight="1">
      <c r="A49" s="50"/>
      <c r="B49" s="50"/>
      <c r="C49" s="50"/>
      <c r="D49" s="50"/>
      <c r="E49" s="50"/>
      <c r="F49" s="50"/>
      <c r="G49" s="50"/>
      <c r="H49" s="51"/>
      <c r="I49" s="51"/>
      <c r="J49" s="52"/>
      <c r="K49" s="53"/>
      <c r="L49" s="53"/>
      <c r="M49" s="53"/>
      <c r="N49" s="53"/>
    </row>
    <row r="50" spans="1:11" ht="18" customHeight="1">
      <c r="A50" s="54" t="s">
        <v>133</v>
      </c>
      <c r="B50" s="54"/>
      <c r="C50" s="54"/>
      <c r="D50" s="54"/>
      <c r="E50" s="55"/>
      <c r="F50" s="55"/>
      <c r="G50" s="55"/>
      <c r="H50" s="55"/>
      <c r="I50" s="56" t="s">
        <v>134</v>
      </c>
      <c r="J50" s="56"/>
      <c r="K50" s="56" t="s">
        <v>135</v>
      </c>
    </row>
    <row r="51" spans="1:14" s="49" customFormat="1" ht="9" customHeight="1">
      <c r="A51" s="54"/>
      <c r="B51" s="54"/>
      <c r="C51" s="54"/>
      <c r="D51" s="54"/>
      <c r="E51" s="50"/>
      <c r="F51" s="50"/>
      <c r="G51" s="50"/>
      <c r="H51" s="51"/>
      <c r="I51" s="57"/>
      <c r="J51" s="57"/>
      <c r="K51" s="57"/>
      <c r="L51" s="53"/>
      <c r="M51" s="53"/>
      <c r="N51" s="53"/>
    </row>
    <row r="52" spans="1:15" ht="26.25" customHeight="1">
      <c r="A52" s="58"/>
      <c r="B52" s="58"/>
      <c r="C52" s="58"/>
      <c r="D52" s="58"/>
      <c r="E52" s="59"/>
      <c r="F52" s="59"/>
      <c r="G52" s="59"/>
      <c r="H52" s="51"/>
      <c r="I52" s="60"/>
      <c r="J52" s="61"/>
      <c r="O52" s="62"/>
    </row>
    <row r="53" spans="1:11" ht="18" customHeight="1">
      <c r="A53" s="54"/>
      <c r="B53" s="54"/>
      <c r="C53" s="54"/>
      <c r="D53" s="54"/>
      <c r="E53" s="55"/>
      <c r="F53" s="55"/>
      <c r="G53" s="55"/>
      <c r="H53" s="55"/>
      <c r="I53" s="56"/>
      <c r="J53" s="56"/>
      <c r="K53" s="56"/>
    </row>
    <row r="54" spans="1:14" ht="10.5">
      <c r="A54" s="63"/>
      <c r="B54" s="63"/>
      <c r="C54" s="63"/>
      <c r="D54" s="64"/>
      <c r="E54" s="64"/>
      <c r="F54" s="64"/>
      <c r="G54" s="64"/>
      <c r="H54" s="65"/>
      <c r="I54" s="65"/>
      <c r="J54" s="65"/>
      <c r="L54" s="66"/>
      <c r="M54" s="67"/>
      <c r="N54" s="64"/>
    </row>
    <row r="56" spans="1:14" s="49" customFormat="1" ht="57.75" customHeight="1">
      <c r="A56" s="54"/>
      <c r="B56" s="54"/>
      <c r="C56" s="54"/>
      <c r="D56" s="54"/>
      <c r="E56" s="55"/>
      <c r="F56" s="55"/>
      <c r="G56" s="55"/>
      <c r="H56" s="55"/>
      <c r="I56" s="56"/>
      <c r="J56" s="56"/>
      <c r="K56" s="56"/>
      <c r="L56" s="53"/>
      <c r="M56" s="53"/>
      <c r="N56" s="53"/>
    </row>
    <row r="59" ht="10.5">
      <c r="O59" s="62"/>
    </row>
  </sheetData>
  <sheetProtection selectLockedCells="1" selectUnlockedCells="1"/>
  <mergeCells count="22">
    <mergeCell ref="I2:K2"/>
    <mergeCell ref="I3:J3"/>
    <mergeCell ref="A4:J4"/>
    <mergeCell ref="A5:J5"/>
    <mergeCell ref="A6:J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50:D50"/>
    <mergeCell ref="I50:K50"/>
    <mergeCell ref="A51:D51"/>
    <mergeCell ref="I51:K51"/>
    <mergeCell ref="A53:D53"/>
    <mergeCell ref="I53:K53"/>
    <mergeCell ref="A56:D56"/>
    <mergeCell ref="I56:K56"/>
  </mergeCells>
  <printOptions/>
  <pageMargins left="0.7479166666666667" right="0.15763888888888888" top="0.43333333333333335" bottom="0.3701388888888889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kamishnaya</dc:creator>
  <cp:keywords/>
  <dc:description/>
  <cp:lastModifiedBy/>
  <cp:lastPrinted>2019-11-18T09:44:49Z</cp:lastPrinted>
  <dcterms:created xsi:type="dcterms:W3CDTF">2001-11-15T11:52:49Z</dcterms:created>
  <dcterms:modified xsi:type="dcterms:W3CDTF">2019-11-21T12:27:56Z</dcterms:modified>
  <cp:category/>
  <cp:version/>
  <cp:contentType/>
  <cp:contentStatus/>
  <cp:revision>1</cp:revision>
</cp:coreProperties>
</file>