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545" activeTab="0"/>
  </bookViews>
  <sheets>
    <sheet name="Лист2" sheetId="1" r:id="rId1"/>
  </sheets>
  <definedNames>
    <definedName name="_xlnm.Print_Titles" localSheetId="0">'Лист2'!$7:$8</definedName>
    <definedName name="_xlnm.Print_Area" localSheetId="0">'Лист2'!$A$1:$F$167</definedName>
  </definedNames>
  <calcPr fullCalcOnLoad="1"/>
</workbook>
</file>

<file path=xl/sharedStrings.xml><?xml version="1.0" encoding="utf-8"?>
<sst xmlns="http://schemas.openxmlformats.org/spreadsheetml/2006/main" count="172" uniqueCount="170">
  <si>
    <t>Код</t>
  </si>
  <si>
    <t>Найменування згідно
 з класифікацією доходів бюджету</t>
  </si>
  <si>
    <t>Всього</t>
  </si>
  <si>
    <t>Загальний фонд</t>
  </si>
  <si>
    <t>Спеціальний фонд</t>
  </si>
  <si>
    <t>Податкові надходження</t>
  </si>
  <si>
    <t>Податок на прибуток підприємств</t>
  </si>
  <si>
    <t>Офіційні трансферти</t>
  </si>
  <si>
    <t>Від органів державного управління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</si>
  <si>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</si>
  <si>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</si>
  <si>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</si>
  <si>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</si>
  <si>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</si>
  <si>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власності </t>
  </si>
  <si>
    <t>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</si>
  <si>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</si>
  <si>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</si>
  <si>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</si>
  <si>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</si>
  <si>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</si>
  <si>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</si>
  <si>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</si>
  <si>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</si>
  <si>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Разом доходів</t>
  </si>
  <si>
    <t>грн.</t>
  </si>
  <si>
    <t xml:space="preserve">Податки на доходи, податки на прибуток, податки на збільшення ринкової вартості </t>
  </si>
  <si>
    <t>Інші неподаткові надходження</t>
  </si>
  <si>
    <t>Інші надходження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</si>
  <si>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</si>
  <si>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</si>
  <si>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</si>
  <si>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</si>
  <si>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</si>
  <si>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</si>
  <si>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Дотації з державного бюджету місцевим бюджетам</t>
  </si>
  <si>
    <t>Субвенції  з державного бюджету місцевим бюджетам</t>
  </si>
  <si>
    <t>Субвенції  з місцевих бюджетів іншим місцевим бюджетам</t>
  </si>
  <si>
    <t xml:space="preserve">Інші субвенції з місцевого бюджету 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</si>
  <si>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</si>
  <si>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</si>
  <si>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</si>
  <si>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</si>
  <si>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місцевих бюджетів іншим місцевим бюджетам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</si>
  <si>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здоровʼя за рахунок відповідної додаткової дотації з державного бюджету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</si>
  <si>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</si>
  <si>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</si>
  <si>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</si>
  <si>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Інші надходження  </t>
  </si>
  <si>
    <t>Адміністративні штрафи та інші санкції </t>
  </si>
  <si>
    <t>Доходи від власності та підприємницької діяльності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</si>
  <si>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</t>
  </si>
  <si>
    <t>Усього</t>
  </si>
  <si>
    <t>у тому числі бюджет розвитку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</si>
  <si>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</si>
  <si>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</si>
  <si>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Субвенція з місцевого бюджету на здійснення переданих видатків у сфері освіти за рахунок коштів освітньої субвенції</t>
  </si>
  <si>
    <t>Заступник голови районної ради</t>
  </si>
  <si>
    <t>В. ЄВТУШЕНКО</t>
  </si>
  <si>
    <t>Плата за надання інших адміністративних послуг</t>
  </si>
  <si>
    <t>Інші дотації з місцевого бюджету</t>
  </si>
  <si>
    <t>04309200000
(код бюджету)</t>
  </si>
  <si>
    <t xml:space="preserve">на виплату компенсації фізичним особам, які надають соціальні послуги </t>
  </si>
  <si>
    <t xml:space="preserve">на оплату послуг (крім комунальних)  для КП «Нікопольська центральна районна лікарня» ДОР </t>
  </si>
  <si>
    <t xml:space="preserve">на заробітну плату та нарахування на заробітну плату для Нікопольського районного територіального центру соціального обслуговування (надання соціальних послуг) </t>
  </si>
  <si>
    <t xml:space="preserve">на комунальні послуги (водопостачання, електрична енергія, природний газ) для Нікопольського районного територіального центру соціального обслуговування (надання соціальних послуг) </t>
  </si>
  <si>
    <t>на медикаменти для Нікопольського районного територіального центру соціального обслуговування (надання соціальних послуг)</t>
  </si>
  <si>
    <t xml:space="preserve">на оплату послуг, крім комунальних, для Нікопольського районного територіального центру соціального обслуговування (надання соціальних послуг) </t>
  </si>
  <si>
    <t>на оплату за продукти харчування для Нікопольського районного територіального центру соціального обслуговування (надання соціальних послуг)</t>
  </si>
  <si>
    <t>на пільгові рецепти для КНП «Нікопольський районний центр первинної медико-санітарної допомоги»</t>
  </si>
  <si>
    <t>на медичні препарати для КНП «Нікопольський районний центр первинної медико-санітарної допомоги»</t>
  </si>
  <si>
    <t>на оплату за енергоносії для КНП «Нікопольський районний центр первинної медико-санітарної допомоги»</t>
  </si>
  <si>
    <t xml:space="preserve">на оплату за спеціальне харчування для КНП «Нікопольський районний центр первинної медико-санітарної допомоги» </t>
  </si>
  <si>
    <t xml:space="preserve">на заробітну плату та нарахування для Нікопольського районного центру соціальних служб для сімʼї, дітей та молоді </t>
  </si>
  <si>
    <t xml:space="preserve">на оплату послуг, крім комунальних, для Нікопольського районного центру соціальних служб для сімʼї, дітей та молоді </t>
  </si>
  <si>
    <t xml:space="preserve">на оплату за придбання канцелярських товарів для Нікопольського районного центру соціальних служб для сімʼї, дітей та молоді </t>
  </si>
  <si>
    <t xml:space="preserve">на комунальні послуги (водопостачання, електрична енергія, природний газ) для Нікопольського районного центру соціальних служб для сімʼї, дітей та молоді </t>
  </si>
  <si>
    <t xml:space="preserve">на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</t>
  </si>
  <si>
    <t xml:space="preserve">для КНП «Нікопольський районний центр первинної медико-санітарної допомоги» на оплату комунальних послуг та енергоносіїв для Чкаловської та Південної амбулаторій </t>
  </si>
  <si>
    <t>для Нікопольського районного територіального центру соціального обслуговування (надання соціальних послуг) на виготовлення, погодження та проходження експертизи проекту Реконструкції системи газопостачання стаціонарного відділення НРТЦСО (надання соціальних послуг)</t>
  </si>
  <si>
    <t xml:space="preserve">КНП «Нікопольський районний центр первинної медико-санітарної допомоги» на оплату комунальних послуг та енергоносіїв для Першотравневської та Чистопільської  амбулаторій загальної практики - сімейної медицини, Новоіванівського фельдшерського пункту </t>
  </si>
  <si>
    <t xml:space="preserve">КНП «Нікопольський районний центр первинної медико-санітарної допомоги» на оплату комунальних послуг та енергоносіїв для Лошкарівської та Павлопільської амбулаторій </t>
  </si>
  <si>
    <t xml:space="preserve">КНП «Нікопольський районний центр первинної медико-санітарної допомоги» на пільгові рецепти, туберкулін, тест-смужки, молочні суміші тощо </t>
  </si>
  <si>
    <t>на придбання предметів, матеріалів, обладнання та інвентарю для КНП "Нікопольський районний центр первинної медико-санітарної допомоги" для Олексіївської та Приміської амбулаторій загальної практики-сімейної медицини</t>
  </si>
  <si>
    <t>на придбання лікарських засобів та виробів медичного призначення для КНП "Нікопольський районний центр первинної медико-санітарної допомоги" для Олексіївської та Приміської амбулаторій загальної практики - сімейної медицини</t>
  </si>
  <si>
    <t>на оплату послуг, крім комунальних, для КНП "Нікопольський районний центр первинної медико-санітарної допомоги" для Олексіївської та Приміської амбулаторій загальної практики - сімейної медицини</t>
  </si>
  <si>
    <t>на придбання обладнання довгострокового використання для КНП "Нікопольський районний центр первинної медико-санітарної допомоги" для Олексіївської та Приміської амбулаторій загальної практики-сімейної медицини</t>
  </si>
  <si>
    <t xml:space="preserve">на заробітну плату з нарахуваннями, придбання паливно-мастильних матеріалів, придбання лікарських засобів, забезпечення пільговими рецептами населення для КНП «Нікопольський районний центр первинної медико-санітарної допомоги» </t>
  </si>
  <si>
    <t>на забезпеченість комп’ютерною технікою для КП «Нікопольська центральна районна лікарня» ДОР</t>
  </si>
  <si>
    <t xml:space="preserve">на забезпечення пільгових категорій населення, яке проживає на території Приміської сільської ради, на виконання постанови Кабінету Міністрів України від 17 серпня 1998 року №1303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захворювань» для КНП «Нікопольський районний центр первинної медико-санітарної допомоги» для Олексіївської та Приміської амбулаторій загальної практики-сімейної медицини 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</si>
  <si>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</si>
  <si>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на забезпечення лікарськими засобами, витратними матеріалами, медичним оснащенням, обладнанням, меблями відділення гемодіалізу на базі комунального підприємства «Нікопольська центральна районна лікарня Дніпропетровської обласної ради» та надання медичної допомоги жителям м.Нікополя з хронічною нирковою недостатністю, які потребують замісної ниркової терапії методом гемодіалізу</t>
  </si>
  <si>
    <t>на державну реєстрацію та сплату пенсійного збору з реалізації проекту «Придбання шкільного автобуса для Приміської загальноосвітньої школи І-ІІІ ступенів»</t>
  </si>
  <si>
    <t>на відшкодування вартості препаратів інсуліну, відпущених на пільгових умовах за рецептами лікаря на лікування хворих на цукровий діабет за місцем диспансерного обліку для КП «Нікопольська центральна районна лікарня» ДОР»</t>
  </si>
  <si>
    <t xml:space="preserve">на обладнання приміщень системою протипожежного захисту (системою пожежної сигналізації з виведенням тривожного оповіщення на пульт пожежного спостереження), проведення вогнегасної обробки деревʼяних конструкцій покрівлі, забезпечення захисту будівлі від прямих улучень блискавки і вторинних її проявів для Приміської та Олексіївської амбулаторій загальної практики – сімейної медицини </t>
  </si>
  <si>
    <t xml:space="preserve">на облаштування блискавкозахистів для Приміської та Олексіївської загальноосвітніх шкіл І-ІІІ ступенів </t>
  </si>
  <si>
    <t>на капітальний ремонт даху Приміської та Олексіївської загальноосвітніх шкіл І-ІІІ ступенів (облаштування даху, протипожежна обробка, технічний та авторський нагляд)</t>
  </si>
  <si>
    <t xml:space="preserve">на капітальний ремонт внутрішніх туалетів Приміської загальноосвітньої школи І-ІІІ ступенів </t>
  </si>
  <si>
    <t xml:space="preserve">на придбання комʼютерної техніки для КП «Нікопольська центральна районна лікарня» ДОР» </t>
  </si>
  <si>
    <t>на функціонування відділення гемодіалізу на базі КП «Нікопольска центральна районна лікарня» Дніпропетровської обласної ради"</t>
  </si>
  <si>
    <t>на придбання медичного інструментарію та поточний ремонт гінекологічного відділення для КП «Нікопольська центральна районна лікарня» ДОР</t>
  </si>
  <si>
    <t xml:space="preserve">на придбання предметів, матеріалів, інвентарю для Капулівської загальноосвітньої школи </t>
  </si>
  <si>
    <t xml:space="preserve">на поточний ремонт будівлі Капулівської загальноосвітньої школи </t>
  </si>
  <si>
    <t xml:space="preserve">на придбання інсуліну для КП «Нікопольська центральна районна лікарня» ДОР </t>
  </si>
  <si>
    <t xml:space="preserve">на придбання вікон для їдальні Покровської загальноосвітньої школи </t>
  </si>
  <si>
    <t xml:space="preserve">на придбання предметів, матеріалів, інвентарю для Покровської загальноосвітньої школи </t>
  </si>
  <si>
    <t xml:space="preserve">на розробку документації щодо впровадження системи НАССР для Приміської, Олексіївської та Покровської загальноосвітніх шкіл І-ІІІ ступенів </t>
  </si>
  <si>
    <t xml:space="preserve">на придбання обладнання і предметів довгострокового використання для КП «Нікопольська центральна районна лікарня» ДОР </t>
  </si>
  <si>
    <t xml:space="preserve">на перерахунок проекту «Капітальний ремонт даху Покровської загальноосвітньої школи» </t>
  </si>
  <si>
    <t xml:space="preserve">на придбання компʼютерного класу для Капулівської загальноосвітньої школи </t>
  </si>
  <si>
    <t xml:space="preserve">на придбання обладнання і предметів довгострокового використання для Капулівської загальноосвітньої школи </t>
  </si>
  <si>
    <t>на придбання обладнання і предметів довгострокового використання для Покровської загальноосвітньої школи</t>
  </si>
  <si>
    <t>на оздоровлення дітей-сиріт, дітей, позбавлених батьківського піклування, дітей учасників АТО (Приміської, Олексіївської, Капулівської, Покровської загальноосвітніх шкіл)</t>
  </si>
  <si>
    <t xml:space="preserve">на проведення бактеріологічних досліджень, обстежень на наявність ВІЛ-інфекції та гістологічних досліджень для КП «Нікопольська центральна районна лікарня» ДОР </t>
  </si>
  <si>
    <t xml:space="preserve">на придбання туберкуліну для охоплення дітей віком від 1 до 14 років с.Чкалове та с.Південне туберкулінодіагностикою для КНП "Нікопольський районний центр первинної медико-санітарної допомоги» </t>
  </si>
  <si>
    <t xml:space="preserve">на пільгове медичне обслуговування осіб, які постраждали внаслідок Чорнобильської катастрофи 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</si>
  <si>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 </t>
  </si>
  <si>
    <t>на виконання п.2.5. заходів районної цільової соціальної програми «Молодь Нікопольщини на 2012-2021 роки» для здійснення доставки призовників Криничуватської сільської ради для проходження обласної медичної комісії та для відправки у Збройні Сили України до обласного територіального центру комплектування та соціальної підтримки</t>
  </si>
  <si>
    <t>на відшкодування вартості препаратів інсуліну, відпущених на пільгових умовах за рецептами лікаря на лікування хворих на цукровий діабет за місцем диспансерного обліку на І квартал 2020 року для КП «Нікопольська центральна районна лікарня» ДОР»</t>
  </si>
  <si>
    <t>для КНП «Нікопольський районний центр первинної медико-санітарної допомоги» на придбання паливно-мастильних матеріалів для Першотравневської та Чистопільської амбулаторій загальної практики – сімейної медицини</t>
  </si>
  <si>
    <t>для КНП «Нікопольський районний центр первинної медико-санітарної допомоги» на заробітну плату з нарахуваннями для Чистопільської амбулаторії загальної практики – сімейної медицини, Новоіванівського фельдшерського пункту</t>
  </si>
  <si>
    <t>для КНП «Нікопольський районний центр первинної медико-санітарної допомоги» на придбання дезінфікуючих засобів, засобів індивідуального захисту та виробів медичного призначення для запобігання виникненню та поширенню короновірусної інфекції для Першотравневської та Чистопільської амбулаторії загальної практики - сімейної медицини та Новоіванівського фельдшерського пункту</t>
  </si>
  <si>
    <t xml:space="preserve">для КНП «Нікопольський районний центр первинної медико-санітарної допомоги» на придбання бензину, лікарських засобів, засобів індивідуального захисту тощо з метою недопущення розповсюдження вірусу COVID-19 </t>
  </si>
  <si>
    <t xml:space="preserve">на виготовлення двох проектів та проходження експертизи для капітального ремонту ліфтів для КП «Нікопольська центральна районна лікарня» ДОР </t>
  </si>
  <si>
    <t>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</t>
  </si>
  <si>
    <t xml:space="preserve">для КНП «Нікопольський районний центр первинної медико-санітарної допомоги» на придбання харчування для дітей, що проживають на території Чкаловської сільської ради </t>
  </si>
  <si>
    <t>для КНП «Нікопольський районний центр первинної медико-санітарної допомоги» на забезпечення безоплатного та пільгового відпуску лікарських засобів для осіб з інвалідністю та дітям з інвалідністю Чкаловської сільської ради</t>
  </si>
  <si>
    <t xml:space="preserve">для КНП «Нікопольський районний центр первинної медико-санітарної допомоги» на придбання лікарських засобів та виробів медичного призначення для Чкаловської та Південної амбулаторій </t>
  </si>
  <si>
    <t>на заробітну плату з нарахуваннями для працівників Покровської,  Капулівської амбулаторій загальної практики - сімейної медицини та Катеринівського фельдшерського пункту</t>
  </si>
  <si>
    <t>на придбання дезінфікуючих засобів, засобів індивідуального захисту та виробів медичного призначення для запобігання виникненню та поширенню короновірусної інфекції (COVID-19) для Покровської,  Капулівської амбулаторій загальної практики - сімейної медицини та Катеринівського фельдшерського пункту</t>
  </si>
  <si>
    <t>на придбання медикаментів для невідкладної допомоги, реактивів для діагностичних досліджень, лікарських засобів та медичного обладнання  для Покровської,  Капулівської амбулаторій загальної практики - сімейної медицини та Катеринівського фельдшерського пункту</t>
  </si>
  <si>
    <t>на вивезення твердих побутових відходів для Покровської та Капулівської загальноосвітніх шкіл</t>
  </si>
  <si>
    <t>на пільговий відпуск лікарських засобів за рецептами лікарів для окремих груп населення Покровської сільської ради</t>
  </si>
  <si>
    <t>на  роботи, технічний, авторський нагляд та експертизу по РП  «Капітальний ремонт даху будівлі Покровської ЗОШ І-ІІІ ст.»</t>
  </si>
  <si>
    <t>на  придбання лікарських засобів (тест-смужки, швидкі тести, реактиви) для КНП «Нікопольський районний центр первинної медико-санітарної допомоги»</t>
  </si>
  <si>
    <t>на придбання паливно-мастильних матеріалів для Покровської амбулаторії загальної практики - сімейної медицини</t>
  </si>
  <si>
    <t xml:space="preserve">на заходи щодо запобігання виникненню і поширенню короновірусної інфекції  (COVID-19) для КП «Нікопольська центральна районна лікарня» ДОР </t>
  </si>
  <si>
    <t>на заходи щодо запобігання виникненню і поширенню короновірусної інфекції  (COVID-19) для КНП «Нікопольський районний центр первинної медико-санітарної допомоги»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</si>
  <si>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</si>
  <si>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на заходи з підвищення кваліфікації, перепідготовку кадрів закладами післядипломної освіти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</si>
  <si>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</si>
  <si>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на придбання офісних меблів для КП «Нікопольська центральна районна лікарня» ДОР </t>
  </si>
  <si>
    <t xml:space="preserve">на придбання предметів, матеріалів, обладнання для Нікопольського районного територіального центру соціального обслуговування (надання соціальних послуг) </t>
  </si>
  <si>
    <t xml:space="preserve">на придбання кардіографа для КНП «Нікопольський районний центр первинної медико-санітарної допомоги» </t>
  </si>
  <si>
    <t xml:space="preserve">на придбання ноутбуків для КНП «Нікопольський районний центр первинної медико-санітарної допомоги» </t>
  </si>
  <si>
    <t>на придбання пульсометрів, медичних кушеток для КНП «Нікопольський районний центр первинної медико-санітарної допомоги»</t>
  </si>
  <si>
    <t>на придбання дезінфікуючих засобів, засобів індивідуального захисту та виробів медичного призначення, інших виробів для запобігання виникненню та поширенню короновірусної інфекції (COVID-19) для Покровської та Капулівської загальноосвітніх шкіл</t>
  </si>
  <si>
    <t>для КНП «Нікопольський районний центр первинної медико-санітарної допомоги» на забезпечення пільговими рецептами окремих мешканців Першотравневської сільської ради</t>
  </si>
  <si>
    <t>для КНП «Нікопольський районний центр первинної медико-санітарної допомоги» на придбання туберкуліну для охоплення дітей віком від 1 до 14 років туберкулінодіагностикою</t>
  </si>
  <si>
    <t>для КНП «Нікопольський районний центр первинної медико-санітарної допомоги» на придбання транспортного засобу (електроскутера) для медичного обслуговування жителів Новоіванівського фельдшерського пункту</t>
  </si>
  <si>
    <t>з них:</t>
  </si>
  <si>
    <t>на підготовку і проведення місцевих виборів</t>
  </si>
  <si>
    <t>на виготовлення органами ведення Державного реєстру виборців списків виборців та іменних запрошень для підготовки і проведення місцевих виборів</t>
  </si>
  <si>
    <t xml:space="preserve">на придбання решіток на вікна для КНП «Нікопольський районний центр первинної медико-санітарної допомоги» для Олексіївської амбулаторій загальної практики-сімейної медицини </t>
  </si>
  <si>
    <t>на облаштування кран-комплектів та ремонт внутрішнього протипожежного водогону для Олексіївської загальноосвітньої школи І-ІІІ ступенів</t>
  </si>
  <si>
    <t>на влаштування системи пожежного захисту, здійснення технагляду для Олексіївської загальноосвітньої школи І-ІІІ ступенів</t>
  </si>
  <si>
    <t>на придбання засобів індивідуального захисту органів дихання для Олексіївської загальноосвітньої школи І-ІІІ ступенів</t>
  </si>
  <si>
    <t>КНП «Нікопольський районний центр первинної медико-санітарної допомоги» на придбання пального, акумулятора, комплекту шин та поточний ремонт автомобілів Лошкарівської та Павлопільської амбулаторій загальної практики - сімейної медицини</t>
  </si>
  <si>
    <t xml:space="preserve">на придбання предметів, матеріалів, обладнання та інвентарю для Покровської та Капулівської амбулаторій загальної практики - сімейної медицини </t>
  </si>
  <si>
    <t xml:space="preserve">на послуги з повірки та поточного ремонту медичного обладнання, поточний ремонт автомобіля, поточний ремонт та заправка комп’ютерної техніки для Покровської та Капулівської амбулаторій загальної практики - сімейної медицини </t>
  </si>
  <si>
    <t>на придбання предметів, матеріалів, обладнання та інвентарю для КП «Нікопольська ЦРЛ» Нікопольської районної ради»</t>
  </si>
  <si>
    <t xml:space="preserve">на розробку проєктно-кошторисної документації на реконструкцію будівлі харчоблоку під стерилізаційне відділення КП «Нікопольська ЦРЛ» Нікопольської районної ради»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</si>
  <si>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</si>
  <si>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субвенціїї з державного бюджету,</t>
  </si>
  <si>
    <t>на виконання доручень виборців депутатами обласної ради у 2020 році</t>
  </si>
  <si>
    <t>Додаток 1
до розпорядження голови районної ради</t>
  </si>
  <si>
    <t>ЗМІНИ</t>
  </si>
  <si>
    <t>до додатка 1 "Доходи  районного бюджету на 2020 рік"</t>
  </si>
  <si>
    <t>на придбання паливно-мастильних матеріалів  та акумуляторів на спецтранспорт для КНП «Нікопольський районний центр первинної медико-санітарної допомоги»</t>
  </si>
  <si>
    <t>на придбання будівельних та інших товарно-матеріальних цінностей та послуг з проведення поточного ремонту КП «Нікопольська центральна районна лікарня» Нікопольської районної ради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</si>
</sst>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2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1" fillId="0" borderId="1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 horizontal="right"/>
      <protection/>
    </xf>
    <xf numFmtId="0" fontId="21" fillId="0" borderId="0" xfId="0" applyFont="1" applyFill="1" applyAlignment="1">
      <alignment/>
    </xf>
    <xf numFmtId="0" fontId="21" fillId="0" borderId="0" xfId="0" applyNumberFormat="1" applyFont="1" applyFill="1" applyAlignment="1" applyProtection="1">
      <alignment vertical="center" wrapText="1"/>
      <protection/>
    </xf>
    <xf numFmtId="0" fontId="21" fillId="0" borderId="0" xfId="0" applyNumberFormat="1" applyFont="1" applyFill="1" applyAlignment="1" applyProtection="1">
      <alignment horizontal="left" vertical="center" wrapText="1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NumberFormat="1" applyFont="1" applyFill="1" applyAlignment="1" applyProtection="1">
      <alignment horizontal="center" vertical="center" wrapText="1"/>
      <protection/>
    </xf>
    <xf numFmtId="49" fontId="22" fillId="0" borderId="0" xfId="0" applyNumberFormat="1" applyFont="1" applyFill="1" applyAlignment="1" applyProtection="1">
      <alignment horizontal="left" vertical="center" wrapText="1"/>
      <protection/>
    </xf>
    <xf numFmtId="49" fontId="22" fillId="0" borderId="0" xfId="0" applyNumberFormat="1" applyFont="1" applyFill="1" applyAlignment="1" applyProtection="1">
      <alignment horizontal="left" vertical="center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horizontal="left" vertical="center" wrapText="1"/>
      <protection/>
    </xf>
    <xf numFmtId="4" fontId="22" fillId="0" borderId="11" xfId="0" applyNumberFormat="1" applyFont="1" applyFill="1" applyBorder="1" applyAlignment="1" applyProtection="1">
      <alignment horizontal="right" vertical="center" wrapText="1"/>
      <protection/>
    </xf>
    <xf numFmtId="4" fontId="22" fillId="0" borderId="11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wrapText="1"/>
    </xf>
    <xf numFmtId="0" fontId="21" fillId="0" borderId="0" xfId="0" applyNumberFormat="1" applyFont="1" applyFill="1" applyAlignment="1" applyProtection="1">
      <alignment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  <xf numFmtId="4" fontId="21" fillId="0" borderId="11" xfId="0" applyNumberFormat="1" applyFont="1" applyFill="1" applyBorder="1" applyAlignment="1" applyProtection="1">
      <alignment horizontal="right" vertical="center" wrapText="1"/>
      <protection/>
    </xf>
    <xf numFmtId="4" fontId="21" fillId="0" borderId="11" xfId="0" applyNumberFormat="1" applyFont="1" applyFill="1" applyBorder="1" applyAlignment="1">
      <alignment vertical="center" wrapText="1"/>
    </xf>
    <xf numFmtId="4" fontId="22" fillId="0" borderId="11" xfId="0" applyNumberFormat="1" applyFont="1" applyFill="1" applyBorder="1" applyAlignment="1" applyProtection="1">
      <alignment vertical="center" wrapText="1"/>
      <protection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1" fillId="0" borderId="11" xfId="0" applyNumberFormat="1" applyFont="1" applyFill="1" applyBorder="1" applyAlignment="1" applyProtection="1">
      <alignment vertical="center" wrapText="1"/>
      <protection/>
    </xf>
    <xf numFmtId="0" fontId="22" fillId="0" borderId="11" xfId="0" applyNumberFormat="1" applyFont="1" applyFill="1" applyBorder="1" applyAlignment="1" applyProtection="1">
      <alignment vertical="center" wrapText="1"/>
      <protection/>
    </xf>
    <xf numFmtId="4" fontId="21" fillId="0" borderId="0" xfId="0" applyNumberFormat="1" applyFont="1" applyFill="1" applyAlignment="1">
      <alignment wrapText="1"/>
    </xf>
    <xf numFmtId="0" fontId="21" fillId="0" borderId="12" xfId="0" applyNumberFormat="1" applyFont="1" applyFill="1" applyBorder="1" applyAlignment="1" applyProtection="1">
      <alignment vertical="center" wrapText="1"/>
      <protection/>
    </xf>
    <xf numFmtId="4" fontId="21" fillId="24" borderId="11" xfId="53" applyNumberFormat="1" applyFont="1" applyFill="1" applyBorder="1" applyAlignment="1">
      <alignment vertical="center"/>
      <protection/>
    </xf>
    <xf numFmtId="4" fontId="21" fillId="0" borderId="11" xfId="53" applyNumberFormat="1" applyFont="1" applyBorder="1" applyAlignment="1">
      <alignment vertical="center"/>
      <protection/>
    </xf>
    <xf numFmtId="4" fontId="22" fillId="24" borderId="11" xfId="53" applyNumberFormat="1" applyFont="1" applyFill="1" applyBorder="1" applyAlignment="1">
      <alignment vertical="center"/>
      <protection/>
    </xf>
    <xf numFmtId="4" fontId="22" fillId="24" borderId="0" xfId="53" applyNumberFormat="1" applyFont="1" applyFill="1" applyBorder="1" applyAlignment="1">
      <alignment vertical="center"/>
      <protection/>
    </xf>
    <xf numFmtId="0" fontId="22" fillId="0" borderId="11" xfId="0" applyFont="1" applyFill="1" applyBorder="1" applyAlignment="1">
      <alignment vertical="center" wrapText="1"/>
    </xf>
    <xf numFmtId="4" fontId="21" fillId="0" borderId="0" xfId="0" applyNumberFormat="1" applyFont="1" applyFill="1" applyAlignment="1">
      <alignment/>
    </xf>
    <xf numFmtId="188" fontId="21" fillId="0" borderId="0" xfId="0" applyNumberFormat="1" applyFont="1" applyFill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167"/>
  <sheetViews>
    <sheetView tabSelected="1" zoomScalePageLayoutView="0" workbookViewId="0" topLeftCell="A1">
      <selection activeCell="A1" sqref="A1:IV16384"/>
    </sheetView>
  </sheetViews>
  <sheetFormatPr defaultColWidth="7.875" defaultRowHeight="12.75"/>
  <cols>
    <col min="1" max="1" width="10.00390625" style="2" customWidth="1"/>
    <col min="2" max="2" width="53.125" style="2" customWidth="1"/>
    <col min="3" max="3" width="16.25390625" style="2" customWidth="1"/>
    <col min="4" max="4" width="16.875" style="2" customWidth="1"/>
    <col min="5" max="5" width="14.75390625" style="2" customWidth="1"/>
    <col min="6" max="6" width="13.25390625" style="2" customWidth="1"/>
    <col min="7" max="7" width="13.375" style="4" customWidth="1"/>
    <col min="8" max="8" width="16.625" style="4" customWidth="1"/>
    <col min="9" max="9" width="18.75390625" style="4" customWidth="1"/>
    <col min="10" max="10" width="14.25390625" style="4" customWidth="1"/>
    <col min="11" max="11" width="8.00390625" style="4" bestFit="1" customWidth="1"/>
    <col min="12" max="197" width="7.875" style="4" customWidth="1"/>
    <col min="198" max="206" width="7.875" style="2" customWidth="1"/>
    <col min="207" max="16384" width="7.875" style="4" customWidth="1"/>
  </cols>
  <sheetData>
    <row r="1" ht="10.5">
      <c r="F1" s="3"/>
    </row>
    <row r="2" spans="3:6" ht="52.5" customHeight="1">
      <c r="C2" s="5"/>
      <c r="D2" s="5"/>
      <c r="E2" s="6" t="s">
        <v>165</v>
      </c>
      <c r="F2" s="6"/>
    </row>
    <row r="3" spans="1:6" ht="15.75" customHeight="1">
      <c r="A3" s="7" t="s">
        <v>166</v>
      </c>
      <c r="B3" s="7"/>
      <c r="C3" s="7"/>
      <c r="D3" s="7"/>
      <c r="E3" s="7"/>
      <c r="F3" s="7"/>
    </row>
    <row r="4" spans="1:6" ht="35.25" customHeight="1">
      <c r="A4" s="8" t="s">
        <v>167</v>
      </c>
      <c r="B4" s="7"/>
      <c r="C4" s="7"/>
      <c r="D4" s="7"/>
      <c r="E4" s="7"/>
      <c r="F4" s="7"/>
    </row>
    <row r="5" spans="1:6" ht="38.25" customHeight="1">
      <c r="A5" s="9" t="s">
        <v>61</v>
      </c>
      <c r="B5" s="10"/>
      <c r="C5" s="10"/>
      <c r="D5" s="10"/>
      <c r="E5" s="10"/>
      <c r="F5" s="10"/>
    </row>
    <row r="6" spans="2:6" ht="18.75" customHeight="1">
      <c r="B6" s="1"/>
      <c r="C6" s="1"/>
      <c r="D6" s="1"/>
      <c r="E6" s="1"/>
      <c r="F6" s="1" t="s">
        <v>25</v>
      </c>
    </row>
    <row r="7" spans="1:6" ht="25.5" customHeight="1">
      <c r="A7" s="11" t="s">
        <v>0</v>
      </c>
      <c r="B7" s="11" t="s">
        <v>1</v>
      </c>
      <c r="C7" s="11" t="s">
        <v>52</v>
      </c>
      <c r="D7" s="11" t="s">
        <v>3</v>
      </c>
      <c r="E7" s="11" t="s">
        <v>4</v>
      </c>
      <c r="F7" s="11"/>
    </row>
    <row r="8" spans="1:6" ht="42.75" customHeight="1">
      <c r="A8" s="11"/>
      <c r="B8" s="11"/>
      <c r="C8" s="11"/>
      <c r="D8" s="11"/>
      <c r="E8" s="12" t="s">
        <v>2</v>
      </c>
      <c r="F8" s="12" t="s">
        <v>53</v>
      </c>
    </row>
    <row r="9" spans="1:206" s="16" customFormat="1" ht="26.25" customHeight="1" hidden="1">
      <c r="A9" s="12">
        <v>10000000</v>
      </c>
      <c r="B9" s="13" t="s">
        <v>5</v>
      </c>
      <c r="C9" s="14">
        <f>D9+E9</f>
        <v>16792300</v>
      </c>
      <c r="D9" s="15">
        <f>D10</f>
        <v>16792300</v>
      </c>
      <c r="E9" s="15">
        <f>E10</f>
        <v>0</v>
      </c>
      <c r="F9" s="15">
        <f>F10</f>
        <v>0</v>
      </c>
      <c r="GP9" s="5"/>
      <c r="GQ9" s="5"/>
      <c r="GR9" s="5"/>
      <c r="GS9" s="5"/>
      <c r="GT9" s="5"/>
      <c r="GU9" s="5"/>
      <c r="GV9" s="5"/>
      <c r="GW9" s="5"/>
      <c r="GX9" s="5"/>
    </row>
    <row r="10" spans="1:206" s="17" customFormat="1" ht="36" customHeight="1" hidden="1">
      <c r="A10" s="12">
        <v>11000000</v>
      </c>
      <c r="B10" s="13" t="s">
        <v>26</v>
      </c>
      <c r="C10" s="14">
        <f>D10+E10</f>
        <v>16792300</v>
      </c>
      <c r="D10" s="15">
        <f>D11+D15</f>
        <v>16792300</v>
      </c>
      <c r="E10" s="15">
        <f>E11+E15</f>
        <v>0</v>
      </c>
      <c r="F10" s="15">
        <f>F11+F15</f>
        <v>0</v>
      </c>
      <c r="GP10" s="18"/>
      <c r="GQ10" s="18"/>
      <c r="GR10" s="18"/>
      <c r="GS10" s="18"/>
      <c r="GT10" s="18"/>
      <c r="GU10" s="18"/>
      <c r="GV10" s="18"/>
      <c r="GW10" s="18"/>
      <c r="GX10" s="18"/>
    </row>
    <row r="11" spans="1:206" s="17" customFormat="1" ht="25.5" customHeight="1" hidden="1">
      <c r="A11" s="12">
        <v>11010000</v>
      </c>
      <c r="B11" s="13" t="s">
        <v>10</v>
      </c>
      <c r="C11" s="14">
        <f aca="true" t="shared" si="0" ref="C11:C164">D11+E11</f>
        <v>16792300</v>
      </c>
      <c r="D11" s="15">
        <f>D12+D13+D14</f>
        <v>16792300</v>
      </c>
      <c r="E11" s="15">
        <f>E12+E13+E14</f>
        <v>0</v>
      </c>
      <c r="F11" s="15">
        <f>F12+F13+F14</f>
        <v>0</v>
      </c>
      <c r="GP11" s="18"/>
      <c r="GQ11" s="18"/>
      <c r="GR11" s="18"/>
      <c r="GS11" s="18"/>
      <c r="GT11" s="18"/>
      <c r="GU11" s="18"/>
      <c r="GV11" s="18"/>
      <c r="GW11" s="18"/>
      <c r="GX11" s="18"/>
    </row>
    <row r="12" spans="1:206" s="17" customFormat="1" ht="57.75" customHeight="1" hidden="1">
      <c r="A12" s="19">
        <v>11010100</v>
      </c>
      <c r="B12" s="20" t="s">
        <v>11</v>
      </c>
      <c r="C12" s="21">
        <f t="shared" si="0"/>
        <v>14212300</v>
      </c>
      <c r="D12" s="22">
        <f>14220000-7700</f>
        <v>14212300</v>
      </c>
      <c r="E12" s="22"/>
      <c r="F12" s="22"/>
      <c r="GP12" s="18"/>
      <c r="GQ12" s="18"/>
      <c r="GR12" s="18"/>
      <c r="GS12" s="18"/>
      <c r="GT12" s="18"/>
      <c r="GU12" s="18"/>
      <c r="GV12" s="18"/>
      <c r="GW12" s="18"/>
      <c r="GX12" s="18"/>
    </row>
    <row r="13" spans="1:206" s="17" customFormat="1" ht="46.5" customHeight="1" hidden="1">
      <c r="A13" s="19">
        <v>11010400</v>
      </c>
      <c r="B13" s="20" t="s">
        <v>12</v>
      </c>
      <c r="C13" s="21">
        <f t="shared" si="0"/>
        <v>2360000</v>
      </c>
      <c r="D13" s="22">
        <v>2360000</v>
      </c>
      <c r="E13" s="22"/>
      <c r="F13" s="22"/>
      <c r="GP13" s="18"/>
      <c r="GQ13" s="18"/>
      <c r="GR13" s="18"/>
      <c r="GS13" s="18"/>
      <c r="GT13" s="18"/>
      <c r="GU13" s="18"/>
      <c r="GV13" s="18"/>
      <c r="GW13" s="18"/>
      <c r="GX13" s="18"/>
    </row>
    <row r="14" spans="1:206" s="17" customFormat="1" ht="49.5" customHeight="1" hidden="1">
      <c r="A14" s="19">
        <v>11010500</v>
      </c>
      <c r="B14" s="20" t="s">
        <v>13</v>
      </c>
      <c r="C14" s="21">
        <f t="shared" si="0"/>
        <v>220000</v>
      </c>
      <c r="D14" s="22">
        <v>220000</v>
      </c>
      <c r="E14" s="22"/>
      <c r="F14" s="22"/>
      <c r="GP14" s="18"/>
      <c r="GQ14" s="18"/>
      <c r="GR14" s="18"/>
      <c r="GS14" s="18"/>
      <c r="GT14" s="18"/>
      <c r="GU14" s="18"/>
      <c r="GV14" s="18"/>
      <c r="GW14" s="18"/>
      <c r="GX14" s="18"/>
    </row>
    <row r="15" spans="1:6" s="18" customFormat="1" ht="20.25" customHeight="1" hidden="1">
      <c r="A15" s="12">
        <v>11020000</v>
      </c>
      <c r="B15" s="13" t="s">
        <v>6</v>
      </c>
      <c r="C15" s="14">
        <f t="shared" si="0"/>
        <v>0</v>
      </c>
      <c r="D15" s="23">
        <f>D16</f>
        <v>0</v>
      </c>
      <c r="E15" s="23">
        <f>E16</f>
        <v>0</v>
      </c>
      <c r="F15" s="23">
        <f>F16</f>
        <v>0</v>
      </c>
    </row>
    <row r="16" spans="1:206" s="17" customFormat="1" ht="31.5" customHeight="1" hidden="1">
      <c r="A16" s="19">
        <v>11020200</v>
      </c>
      <c r="B16" s="20" t="s">
        <v>14</v>
      </c>
      <c r="C16" s="21">
        <f t="shared" si="0"/>
        <v>0</v>
      </c>
      <c r="D16" s="22">
        <f>200-200</f>
        <v>0</v>
      </c>
      <c r="E16" s="22"/>
      <c r="F16" s="22"/>
      <c r="GP16" s="18"/>
      <c r="GQ16" s="18"/>
      <c r="GR16" s="18"/>
      <c r="GS16" s="18"/>
      <c r="GT16" s="18"/>
      <c r="GU16" s="18"/>
      <c r="GV16" s="18"/>
      <c r="GW16" s="18"/>
      <c r="GX16" s="18"/>
    </row>
    <row r="17" spans="1:206" s="17" customFormat="1" ht="20.25" customHeight="1" hidden="1">
      <c r="A17" s="12">
        <v>20000000</v>
      </c>
      <c r="B17" s="13" t="s">
        <v>15</v>
      </c>
      <c r="C17" s="14">
        <f t="shared" si="0"/>
        <v>725700</v>
      </c>
      <c r="D17" s="15">
        <f>D33+D29+D21+D18</f>
        <v>407700</v>
      </c>
      <c r="E17" s="15">
        <f>E33+E29+E21+E18</f>
        <v>318000</v>
      </c>
      <c r="F17" s="15">
        <f>F33+F29+F21+F18</f>
        <v>0</v>
      </c>
      <c r="GP17" s="18"/>
      <c r="GQ17" s="18"/>
      <c r="GR17" s="18"/>
      <c r="GS17" s="18"/>
      <c r="GT17" s="18"/>
      <c r="GU17" s="18"/>
      <c r="GV17" s="18"/>
      <c r="GW17" s="18"/>
      <c r="GX17" s="18"/>
    </row>
    <row r="18" spans="1:206" s="17" customFormat="1" ht="30.75" customHeight="1" hidden="1">
      <c r="A18" s="24">
        <v>21000000</v>
      </c>
      <c r="B18" s="13" t="s">
        <v>50</v>
      </c>
      <c r="C18" s="14">
        <f t="shared" si="0"/>
        <v>0</v>
      </c>
      <c r="D18" s="15">
        <f>D19</f>
        <v>0</v>
      </c>
      <c r="E18" s="15"/>
      <c r="F18" s="15"/>
      <c r="GP18" s="18"/>
      <c r="GQ18" s="18"/>
      <c r="GR18" s="18"/>
      <c r="GS18" s="18"/>
      <c r="GT18" s="18"/>
      <c r="GU18" s="18"/>
      <c r="GV18" s="18"/>
      <c r="GW18" s="18"/>
      <c r="GX18" s="18"/>
    </row>
    <row r="19" spans="1:206" s="17" customFormat="1" ht="30.75" customHeight="1" hidden="1">
      <c r="A19" s="24">
        <v>21080000</v>
      </c>
      <c r="B19" s="25" t="s">
        <v>48</v>
      </c>
      <c r="C19" s="14">
        <f t="shared" si="0"/>
        <v>0</v>
      </c>
      <c r="D19" s="15">
        <f>D20</f>
        <v>0</v>
      </c>
      <c r="E19" s="15"/>
      <c r="F19" s="15"/>
      <c r="GP19" s="18"/>
      <c r="GQ19" s="18"/>
      <c r="GR19" s="18"/>
      <c r="GS19" s="18"/>
      <c r="GT19" s="18"/>
      <c r="GU19" s="18"/>
      <c r="GV19" s="18"/>
      <c r="GW19" s="18"/>
      <c r="GX19" s="18"/>
    </row>
    <row r="20" spans="1:206" s="17" customFormat="1" ht="20.25" customHeight="1" hidden="1">
      <c r="A20" s="19">
        <v>21081100</v>
      </c>
      <c r="B20" s="20" t="s">
        <v>49</v>
      </c>
      <c r="C20" s="21">
        <f t="shared" si="0"/>
        <v>0</v>
      </c>
      <c r="D20" s="22"/>
      <c r="E20" s="15"/>
      <c r="F20" s="15"/>
      <c r="GP20" s="18"/>
      <c r="GQ20" s="18"/>
      <c r="GR20" s="18"/>
      <c r="GS20" s="18"/>
      <c r="GT20" s="18"/>
      <c r="GU20" s="18"/>
      <c r="GV20" s="18"/>
      <c r="GW20" s="18"/>
      <c r="GX20" s="18"/>
    </row>
    <row r="21" spans="1:206" s="17" customFormat="1" ht="30.75" customHeight="1" hidden="1">
      <c r="A21" s="12">
        <v>22000000</v>
      </c>
      <c r="B21" s="13" t="s">
        <v>29</v>
      </c>
      <c r="C21" s="14">
        <f t="shared" si="0"/>
        <v>406800</v>
      </c>
      <c r="D21" s="15">
        <f>D22+D27</f>
        <v>406800</v>
      </c>
      <c r="E21" s="15">
        <f>E22+E27</f>
        <v>0</v>
      </c>
      <c r="F21" s="15">
        <f>F22+F27</f>
        <v>0</v>
      </c>
      <c r="GP21" s="18"/>
      <c r="GQ21" s="18"/>
      <c r="GR21" s="18"/>
      <c r="GS21" s="18"/>
      <c r="GT21" s="18"/>
      <c r="GU21" s="18"/>
      <c r="GV21" s="18"/>
      <c r="GW21" s="18"/>
      <c r="GX21" s="18"/>
    </row>
    <row r="22" spans="1:206" s="17" customFormat="1" ht="24.75" customHeight="1" hidden="1">
      <c r="A22" s="12">
        <v>22010000</v>
      </c>
      <c r="B22" s="13" t="s">
        <v>30</v>
      </c>
      <c r="C22" s="14">
        <f>D22+E22</f>
        <v>399100</v>
      </c>
      <c r="D22" s="14">
        <f>SUM(D23:D26)</f>
        <v>399100</v>
      </c>
      <c r="E22" s="14">
        <f>SUM(E23:E26)</f>
        <v>0</v>
      </c>
      <c r="F22" s="14">
        <f>SUM(F23:F26)</f>
        <v>0</v>
      </c>
      <c r="GP22" s="18"/>
      <c r="GQ22" s="18"/>
      <c r="GR22" s="18"/>
      <c r="GS22" s="18"/>
      <c r="GT22" s="18"/>
      <c r="GU22" s="18"/>
      <c r="GV22" s="18"/>
      <c r="GW22" s="18"/>
      <c r="GX22" s="18"/>
    </row>
    <row r="23" spans="1:206" s="17" customFormat="1" ht="55.5" customHeight="1" hidden="1">
      <c r="A23" s="19">
        <v>22010300</v>
      </c>
      <c r="B23" s="20" t="s">
        <v>31</v>
      </c>
      <c r="C23" s="21">
        <f t="shared" si="0"/>
        <v>45000</v>
      </c>
      <c r="D23" s="22">
        <v>45000</v>
      </c>
      <c r="E23" s="15"/>
      <c r="F23" s="15"/>
      <c r="GP23" s="18"/>
      <c r="GQ23" s="18"/>
      <c r="GR23" s="18"/>
      <c r="GS23" s="18"/>
      <c r="GT23" s="18"/>
      <c r="GU23" s="18"/>
      <c r="GV23" s="18"/>
      <c r="GW23" s="18"/>
      <c r="GX23" s="18"/>
    </row>
    <row r="24" spans="1:206" s="17" customFormat="1" ht="33" customHeight="1" hidden="1">
      <c r="A24" s="19">
        <v>22012500</v>
      </c>
      <c r="B24" s="20" t="s">
        <v>59</v>
      </c>
      <c r="C24" s="21">
        <f>D24+E24</f>
        <v>205500</v>
      </c>
      <c r="D24" s="22">
        <f>190000+15500</f>
        <v>205500</v>
      </c>
      <c r="E24" s="15"/>
      <c r="F24" s="15"/>
      <c r="GP24" s="18"/>
      <c r="GQ24" s="18"/>
      <c r="GR24" s="18"/>
      <c r="GS24" s="18"/>
      <c r="GT24" s="18"/>
      <c r="GU24" s="18"/>
      <c r="GV24" s="18"/>
      <c r="GW24" s="18"/>
      <c r="GX24" s="18"/>
    </row>
    <row r="25" spans="1:206" s="17" customFormat="1" ht="42" customHeight="1" hidden="1">
      <c r="A25" s="19">
        <v>22012600</v>
      </c>
      <c r="B25" s="20" t="s">
        <v>32</v>
      </c>
      <c r="C25" s="21">
        <f t="shared" si="0"/>
        <v>148600</v>
      </c>
      <c r="D25" s="22">
        <f>165000-16400</f>
        <v>148600</v>
      </c>
      <c r="E25" s="15"/>
      <c r="F25" s="15"/>
      <c r="GP25" s="18"/>
      <c r="GQ25" s="18"/>
      <c r="GR25" s="18"/>
      <c r="GS25" s="18"/>
      <c r="GT25" s="18"/>
      <c r="GU25" s="18"/>
      <c r="GV25" s="18"/>
      <c r="GW25" s="18"/>
      <c r="GX25" s="18"/>
    </row>
    <row r="26" spans="1:206" s="17" customFormat="1" ht="79.5" customHeight="1" hidden="1">
      <c r="A26" s="19">
        <v>22012900</v>
      </c>
      <c r="B26" s="20" t="s">
        <v>51</v>
      </c>
      <c r="C26" s="21">
        <f t="shared" si="0"/>
        <v>0</v>
      </c>
      <c r="D26" s="22"/>
      <c r="E26" s="15"/>
      <c r="F26" s="15"/>
      <c r="GP26" s="18"/>
      <c r="GQ26" s="18"/>
      <c r="GR26" s="18"/>
      <c r="GS26" s="18"/>
      <c r="GT26" s="18"/>
      <c r="GU26" s="18"/>
      <c r="GV26" s="18"/>
      <c r="GW26" s="18"/>
      <c r="GX26" s="18"/>
    </row>
    <row r="27" spans="1:206" s="17" customFormat="1" ht="48" customHeight="1" hidden="1">
      <c r="A27" s="12">
        <v>22080000</v>
      </c>
      <c r="B27" s="13" t="s">
        <v>33</v>
      </c>
      <c r="C27" s="14">
        <f t="shared" si="0"/>
        <v>7700</v>
      </c>
      <c r="D27" s="15">
        <f>D28</f>
        <v>7700</v>
      </c>
      <c r="E27" s="15">
        <f>E28</f>
        <v>0</v>
      </c>
      <c r="F27" s="15">
        <f>F28</f>
        <v>0</v>
      </c>
      <c r="GP27" s="18"/>
      <c r="GQ27" s="18"/>
      <c r="GR27" s="18"/>
      <c r="GS27" s="18"/>
      <c r="GT27" s="18"/>
      <c r="GU27" s="18"/>
      <c r="GV27" s="18"/>
      <c r="GW27" s="18"/>
      <c r="GX27" s="18"/>
    </row>
    <row r="28" spans="1:206" s="17" customFormat="1" ht="51.75" customHeight="1" hidden="1">
      <c r="A28" s="19">
        <v>22080400</v>
      </c>
      <c r="B28" s="20" t="s">
        <v>34</v>
      </c>
      <c r="C28" s="21">
        <f t="shared" si="0"/>
        <v>7700</v>
      </c>
      <c r="D28" s="22">
        <v>7700</v>
      </c>
      <c r="E28" s="15"/>
      <c r="F28" s="15"/>
      <c r="GP28" s="18"/>
      <c r="GQ28" s="18"/>
      <c r="GR28" s="18"/>
      <c r="GS28" s="18"/>
      <c r="GT28" s="18"/>
      <c r="GU28" s="18"/>
      <c r="GV28" s="18"/>
      <c r="GW28" s="18"/>
      <c r="GX28" s="18"/>
    </row>
    <row r="29" spans="1:206" s="17" customFormat="1" ht="20.25" customHeight="1" hidden="1">
      <c r="A29" s="12">
        <v>24000000</v>
      </c>
      <c r="B29" s="13" t="s">
        <v>27</v>
      </c>
      <c r="C29" s="14">
        <f t="shared" si="0"/>
        <v>900</v>
      </c>
      <c r="D29" s="15">
        <f>D30</f>
        <v>900</v>
      </c>
      <c r="E29" s="15"/>
      <c r="F29" s="15"/>
      <c r="GP29" s="18"/>
      <c r="GQ29" s="18"/>
      <c r="GR29" s="18"/>
      <c r="GS29" s="18"/>
      <c r="GT29" s="18"/>
      <c r="GU29" s="18"/>
      <c r="GV29" s="18"/>
      <c r="GW29" s="18"/>
      <c r="GX29" s="18"/>
    </row>
    <row r="30" spans="1:206" s="17" customFormat="1" ht="20.25" customHeight="1" hidden="1">
      <c r="A30" s="12">
        <v>24060000</v>
      </c>
      <c r="B30" s="13" t="s">
        <v>28</v>
      </c>
      <c r="C30" s="14">
        <f t="shared" si="0"/>
        <v>900</v>
      </c>
      <c r="D30" s="15">
        <f>D31+D32</f>
        <v>900</v>
      </c>
      <c r="E30" s="15"/>
      <c r="F30" s="15"/>
      <c r="GP30" s="18"/>
      <c r="GQ30" s="18"/>
      <c r="GR30" s="18"/>
      <c r="GS30" s="18"/>
      <c r="GT30" s="18"/>
      <c r="GU30" s="18"/>
      <c r="GV30" s="18"/>
      <c r="GW30" s="18"/>
      <c r="GX30" s="18"/>
    </row>
    <row r="31" spans="1:206" s="17" customFormat="1" ht="20.25" customHeight="1" hidden="1">
      <c r="A31" s="19">
        <v>24060300</v>
      </c>
      <c r="B31" s="20" t="s">
        <v>28</v>
      </c>
      <c r="C31" s="21">
        <f t="shared" si="0"/>
        <v>100</v>
      </c>
      <c r="D31" s="22">
        <v>100</v>
      </c>
      <c r="E31" s="15"/>
      <c r="F31" s="15"/>
      <c r="GP31" s="18"/>
      <c r="GQ31" s="18"/>
      <c r="GR31" s="18"/>
      <c r="GS31" s="18"/>
      <c r="GT31" s="18"/>
      <c r="GU31" s="18"/>
      <c r="GV31" s="18"/>
      <c r="GW31" s="18"/>
      <c r="GX31" s="18"/>
    </row>
    <row r="32" spans="1:206" s="17" customFormat="1" ht="141" customHeight="1" hidden="1">
      <c r="A32" s="19">
        <v>24062200</v>
      </c>
      <c r="B32" s="20" t="s">
        <v>162</v>
      </c>
      <c r="C32" s="21">
        <f t="shared" si="0"/>
        <v>800</v>
      </c>
      <c r="D32" s="22">
        <v>800</v>
      </c>
      <c r="E32" s="15"/>
      <c r="F32" s="15"/>
      <c r="GP32" s="18"/>
      <c r="GQ32" s="18"/>
      <c r="GR32" s="18"/>
      <c r="GS32" s="18"/>
      <c r="GT32" s="18"/>
      <c r="GU32" s="18"/>
      <c r="GV32" s="18"/>
      <c r="GW32" s="18"/>
      <c r="GX32" s="18"/>
    </row>
    <row r="33" spans="1:206" s="17" customFormat="1" ht="29.25" customHeight="1" hidden="1">
      <c r="A33" s="12">
        <v>25000000</v>
      </c>
      <c r="B33" s="13" t="s">
        <v>16</v>
      </c>
      <c r="C33" s="14">
        <f t="shared" si="0"/>
        <v>318000</v>
      </c>
      <c r="D33" s="15">
        <f>D34+D39</f>
        <v>0</v>
      </c>
      <c r="E33" s="15">
        <f>E34+E39</f>
        <v>318000</v>
      </c>
      <c r="F33" s="15">
        <f>F34+F39</f>
        <v>0</v>
      </c>
      <c r="GP33" s="18"/>
      <c r="GQ33" s="18"/>
      <c r="GR33" s="18"/>
      <c r="GS33" s="18"/>
      <c r="GT33" s="18"/>
      <c r="GU33" s="18"/>
      <c r="GV33" s="18"/>
      <c r="GW33" s="18"/>
      <c r="GX33" s="18"/>
    </row>
    <row r="34" spans="1:206" s="17" customFormat="1" ht="32.25" customHeight="1" hidden="1">
      <c r="A34" s="12">
        <v>25010000</v>
      </c>
      <c r="B34" s="13" t="s">
        <v>17</v>
      </c>
      <c r="C34" s="14">
        <f t="shared" si="0"/>
        <v>318000</v>
      </c>
      <c r="D34" s="15">
        <f>D35+D36+D37+D38</f>
        <v>0</v>
      </c>
      <c r="E34" s="15">
        <f>E35+E36+E37+E38</f>
        <v>318000</v>
      </c>
      <c r="F34" s="15">
        <f>F35+F36+F37+F38</f>
        <v>0</v>
      </c>
      <c r="GP34" s="18"/>
      <c r="GQ34" s="18"/>
      <c r="GR34" s="18"/>
      <c r="GS34" s="18"/>
      <c r="GT34" s="18"/>
      <c r="GU34" s="18"/>
      <c r="GV34" s="18"/>
      <c r="GW34" s="18"/>
      <c r="GX34" s="18"/>
    </row>
    <row r="35" spans="1:206" s="17" customFormat="1" ht="43.5" customHeight="1" hidden="1">
      <c r="A35" s="26">
        <v>25010100</v>
      </c>
      <c r="B35" s="20" t="s">
        <v>18</v>
      </c>
      <c r="C35" s="21">
        <f t="shared" si="0"/>
        <v>0</v>
      </c>
      <c r="D35" s="22"/>
      <c r="E35" s="22"/>
      <c r="F35" s="22"/>
      <c r="GP35" s="18"/>
      <c r="GQ35" s="18"/>
      <c r="GR35" s="18"/>
      <c r="GS35" s="18"/>
      <c r="GT35" s="18"/>
      <c r="GU35" s="18"/>
      <c r="GV35" s="18"/>
      <c r="GW35" s="18"/>
      <c r="GX35" s="18"/>
    </row>
    <row r="36" spans="1:206" s="17" customFormat="1" ht="41.25" customHeight="1" hidden="1">
      <c r="A36" s="26">
        <v>25010200</v>
      </c>
      <c r="B36" s="20" t="s">
        <v>19</v>
      </c>
      <c r="C36" s="21">
        <f t="shared" si="0"/>
        <v>300000</v>
      </c>
      <c r="D36" s="22"/>
      <c r="E36" s="22">
        <v>300000</v>
      </c>
      <c r="F36" s="22"/>
      <c r="GP36" s="18"/>
      <c r="GQ36" s="18"/>
      <c r="GR36" s="18"/>
      <c r="GS36" s="18"/>
      <c r="GT36" s="18"/>
      <c r="GU36" s="18"/>
      <c r="GV36" s="18"/>
      <c r="GW36" s="18"/>
      <c r="GX36" s="18"/>
    </row>
    <row r="37" spans="1:206" s="17" customFormat="1" ht="51.75" customHeight="1" hidden="1">
      <c r="A37" s="26">
        <v>25010300</v>
      </c>
      <c r="B37" s="20" t="s">
        <v>90</v>
      </c>
      <c r="C37" s="21">
        <f t="shared" si="0"/>
        <v>18000</v>
      </c>
      <c r="D37" s="22"/>
      <c r="E37" s="22">
        <v>18000</v>
      </c>
      <c r="F37" s="22"/>
      <c r="GP37" s="18"/>
      <c r="GQ37" s="18"/>
      <c r="GR37" s="18"/>
      <c r="GS37" s="18"/>
      <c r="GT37" s="18"/>
      <c r="GU37" s="18"/>
      <c r="GV37" s="18"/>
      <c r="GW37" s="18"/>
      <c r="GX37" s="18"/>
    </row>
    <row r="38" spans="1:206" s="17" customFormat="1" ht="36.75" customHeight="1" hidden="1">
      <c r="A38" s="26">
        <v>25010400</v>
      </c>
      <c r="B38" s="20" t="s">
        <v>20</v>
      </c>
      <c r="C38" s="21">
        <f t="shared" si="0"/>
        <v>0</v>
      </c>
      <c r="D38" s="22"/>
      <c r="E38" s="22"/>
      <c r="F38" s="22"/>
      <c r="GP38" s="18"/>
      <c r="GQ38" s="18"/>
      <c r="GR38" s="18"/>
      <c r="GS38" s="18"/>
      <c r="GT38" s="18"/>
      <c r="GU38" s="18"/>
      <c r="GV38" s="18"/>
      <c r="GW38" s="18"/>
      <c r="GX38" s="18"/>
    </row>
    <row r="39" spans="1:206" s="17" customFormat="1" ht="38.25" customHeight="1" hidden="1">
      <c r="A39" s="27">
        <v>25020000</v>
      </c>
      <c r="B39" s="13" t="s">
        <v>54</v>
      </c>
      <c r="C39" s="14">
        <f aca="true" t="shared" si="1" ref="C39:C46">D39+E39</f>
        <v>0</v>
      </c>
      <c r="D39" s="15">
        <f>D40</f>
        <v>0</v>
      </c>
      <c r="E39" s="15">
        <f>E40</f>
        <v>0</v>
      </c>
      <c r="F39" s="15">
        <f>F40</f>
        <v>0</v>
      </c>
      <c r="GP39" s="18"/>
      <c r="GQ39" s="18"/>
      <c r="GR39" s="18"/>
      <c r="GS39" s="18"/>
      <c r="GT39" s="18"/>
      <c r="GU39" s="18"/>
      <c r="GV39" s="18"/>
      <c r="GW39" s="18"/>
      <c r="GX39" s="18"/>
    </row>
    <row r="40" spans="1:206" s="17" customFormat="1" ht="78" customHeight="1" hidden="1">
      <c r="A40" s="26">
        <v>25020200</v>
      </c>
      <c r="B40" s="20" t="s">
        <v>55</v>
      </c>
      <c r="C40" s="21">
        <f t="shared" si="1"/>
        <v>0</v>
      </c>
      <c r="D40" s="22"/>
      <c r="E40" s="22"/>
      <c r="F40" s="22"/>
      <c r="GP40" s="18"/>
      <c r="GQ40" s="18"/>
      <c r="GR40" s="18"/>
      <c r="GS40" s="18"/>
      <c r="GT40" s="18"/>
      <c r="GU40" s="18"/>
      <c r="GV40" s="18"/>
      <c r="GW40" s="18"/>
      <c r="GX40" s="18"/>
    </row>
    <row r="41" spans="1:206" s="17" customFormat="1" ht="28.5" customHeight="1" hidden="1">
      <c r="A41" s="11" t="s">
        <v>24</v>
      </c>
      <c r="B41" s="11"/>
      <c r="C41" s="14">
        <f t="shared" si="1"/>
        <v>17518000</v>
      </c>
      <c r="D41" s="15">
        <f>D9+D17</f>
        <v>17200000</v>
      </c>
      <c r="E41" s="15">
        <f>E9+E17</f>
        <v>318000</v>
      </c>
      <c r="F41" s="15">
        <f>F9+F17</f>
        <v>0</v>
      </c>
      <c r="J41" s="28"/>
      <c r="GP41" s="18"/>
      <c r="GQ41" s="18"/>
      <c r="GR41" s="18"/>
      <c r="GS41" s="18"/>
      <c r="GT41" s="18"/>
      <c r="GU41" s="18"/>
      <c r="GV41" s="18"/>
      <c r="GW41" s="18"/>
      <c r="GX41" s="18"/>
    </row>
    <row r="42" spans="1:206" s="17" customFormat="1" ht="30" customHeight="1">
      <c r="A42" s="12">
        <v>40000000</v>
      </c>
      <c r="B42" s="13" t="s">
        <v>7</v>
      </c>
      <c r="C42" s="14">
        <f t="shared" si="1"/>
        <v>88531711</v>
      </c>
      <c r="D42" s="15">
        <f>D43</f>
        <v>84789833</v>
      </c>
      <c r="E42" s="15">
        <f>E43</f>
        <v>3741878</v>
      </c>
      <c r="F42" s="15">
        <f>F43</f>
        <v>3741878</v>
      </c>
      <c r="GP42" s="18"/>
      <c r="GQ42" s="18"/>
      <c r="GR42" s="18"/>
      <c r="GS42" s="18"/>
      <c r="GT42" s="18"/>
      <c r="GU42" s="18"/>
      <c r="GV42" s="18"/>
      <c r="GW42" s="18"/>
      <c r="GX42" s="18"/>
    </row>
    <row r="43" spans="1:206" s="17" customFormat="1" ht="26.25" customHeight="1">
      <c r="A43" s="12">
        <v>41000000</v>
      </c>
      <c r="B43" s="27" t="s">
        <v>8</v>
      </c>
      <c r="C43" s="14">
        <f t="shared" si="1"/>
        <v>88531711</v>
      </c>
      <c r="D43" s="14">
        <f>D44+D46+D54+D51</f>
        <v>84789833</v>
      </c>
      <c r="E43" s="14">
        <f>E44+E46+E54+E51</f>
        <v>3741878</v>
      </c>
      <c r="F43" s="14">
        <f>F44+F46+F54+F51</f>
        <v>3741878</v>
      </c>
      <c r="GP43" s="18"/>
      <c r="GQ43" s="18"/>
      <c r="GR43" s="18"/>
      <c r="GS43" s="18"/>
      <c r="GT43" s="18"/>
      <c r="GU43" s="18"/>
      <c r="GV43" s="18"/>
      <c r="GW43" s="18"/>
      <c r="GX43" s="18"/>
    </row>
    <row r="44" spans="1:206" s="17" customFormat="1" ht="31.5" customHeight="1" hidden="1">
      <c r="A44" s="12">
        <v>41020000</v>
      </c>
      <c r="B44" s="27" t="s">
        <v>35</v>
      </c>
      <c r="C44" s="14">
        <f t="shared" si="1"/>
        <v>13209600</v>
      </c>
      <c r="D44" s="14">
        <f>D45</f>
        <v>13209600</v>
      </c>
      <c r="E44" s="14">
        <f>E45</f>
        <v>0</v>
      </c>
      <c r="F44" s="14">
        <f>F45</f>
        <v>0</v>
      </c>
      <c r="GP44" s="18"/>
      <c r="GQ44" s="18"/>
      <c r="GR44" s="18"/>
      <c r="GS44" s="18"/>
      <c r="GT44" s="18"/>
      <c r="GU44" s="18"/>
      <c r="GV44" s="18"/>
      <c r="GW44" s="18"/>
      <c r="GX44" s="18"/>
    </row>
    <row r="45" spans="1:206" s="17" customFormat="1" ht="24.75" customHeight="1" hidden="1">
      <c r="A45" s="19">
        <v>41020100</v>
      </c>
      <c r="B45" s="26" t="s">
        <v>21</v>
      </c>
      <c r="C45" s="21">
        <f t="shared" si="1"/>
        <v>13209600</v>
      </c>
      <c r="D45" s="21">
        <v>13209600</v>
      </c>
      <c r="E45" s="21"/>
      <c r="F45" s="21"/>
      <c r="GP45" s="18"/>
      <c r="GQ45" s="18"/>
      <c r="GR45" s="18"/>
      <c r="GS45" s="18"/>
      <c r="GT45" s="18"/>
      <c r="GU45" s="18"/>
      <c r="GV45" s="18"/>
      <c r="GW45" s="18"/>
      <c r="GX45" s="18"/>
    </row>
    <row r="46" spans="1:206" s="17" customFormat="1" ht="33" customHeight="1" hidden="1">
      <c r="A46" s="12">
        <v>41030000</v>
      </c>
      <c r="B46" s="13" t="s">
        <v>36</v>
      </c>
      <c r="C46" s="14">
        <f t="shared" si="1"/>
        <v>37579234</v>
      </c>
      <c r="D46" s="15">
        <f>D47+D48+D50+D49</f>
        <v>37579234</v>
      </c>
      <c r="E46" s="15">
        <f>E47+E48+E50+E49</f>
        <v>0</v>
      </c>
      <c r="F46" s="15">
        <f>F47+F48+F50+F49</f>
        <v>0</v>
      </c>
      <c r="GP46" s="18"/>
      <c r="GQ46" s="18"/>
      <c r="GR46" s="18"/>
      <c r="GS46" s="18"/>
      <c r="GT46" s="18"/>
      <c r="GU46" s="18"/>
      <c r="GV46" s="18"/>
      <c r="GW46" s="18"/>
      <c r="GX46" s="18"/>
    </row>
    <row r="47" spans="1:206" s="17" customFormat="1" ht="38.25" customHeight="1" hidden="1">
      <c r="A47" s="19">
        <v>41033900</v>
      </c>
      <c r="B47" s="26" t="s">
        <v>22</v>
      </c>
      <c r="C47" s="21">
        <f t="shared" si="0"/>
        <v>30268100</v>
      </c>
      <c r="D47" s="22">
        <f>36115800-6424500+576800</f>
        <v>30268100</v>
      </c>
      <c r="E47" s="22"/>
      <c r="F47" s="22"/>
      <c r="I47" s="28"/>
      <c r="GP47" s="18"/>
      <c r="GQ47" s="18"/>
      <c r="GR47" s="18"/>
      <c r="GS47" s="18"/>
      <c r="GT47" s="18"/>
      <c r="GU47" s="18"/>
      <c r="GV47" s="18"/>
      <c r="GW47" s="18"/>
      <c r="GX47" s="18"/>
    </row>
    <row r="48" spans="1:206" s="17" customFormat="1" ht="41.25" customHeight="1" hidden="1">
      <c r="A48" s="19">
        <v>41034200</v>
      </c>
      <c r="B48" s="26" t="s">
        <v>23</v>
      </c>
      <c r="C48" s="21">
        <f t="shared" si="0"/>
        <v>2366400</v>
      </c>
      <c r="D48" s="22">
        <v>2366400</v>
      </c>
      <c r="E48" s="22"/>
      <c r="F48" s="22"/>
      <c r="GP48" s="18"/>
      <c r="GQ48" s="18"/>
      <c r="GR48" s="18"/>
      <c r="GS48" s="18"/>
      <c r="GT48" s="18"/>
      <c r="GU48" s="18"/>
      <c r="GV48" s="18"/>
      <c r="GW48" s="18"/>
      <c r="GX48" s="18"/>
    </row>
    <row r="49" spans="1:206" s="17" customFormat="1" ht="50.25" customHeight="1" hidden="1">
      <c r="A49" s="19">
        <v>41034500</v>
      </c>
      <c r="B49" s="26" t="s">
        <v>140</v>
      </c>
      <c r="C49" s="21">
        <f t="shared" si="0"/>
        <v>2185000</v>
      </c>
      <c r="D49" s="22">
        <v>2185000</v>
      </c>
      <c r="E49" s="22"/>
      <c r="F49" s="22"/>
      <c r="GP49" s="18"/>
      <c r="GQ49" s="18"/>
      <c r="GR49" s="18"/>
      <c r="GS49" s="18"/>
      <c r="GT49" s="18"/>
      <c r="GU49" s="18"/>
      <c r="GV49" s="18"/>
      <c r="GW49" s="18"/>
      <c r="GX49" s="18"/>
    </row>
    <row r="50" spans="1:206" s="17" customFormat="1" ht="65.25" customHeight="1" hidden="1">
      <c r="A50" s="19">
        <v>41035100</v>
      </c>
      <c r="B50" s="26" t="s">
        <v>116</v>
      </c>
      <c r="C50" s="21">
        <f t="shared" si="0"/>
        <v>2759734</v>
      </c>
      <c r="D50" s="22">
        <v>2759734</v>
      </c>
      <c r="E50" s="22"/>
      <c r="F50" s="22"/>
      <c r="GP50" s="18"/>
      <c r="GQ50" s="18"/>
      <c r="GR50" s="18"/>
      <c r="GS50" s="18"/>
      <c r="GT50" s="18"/>
      <c r="GU50" s="18"/>
      <c r="GV50" s="18"/>
      <c r="GW50" s="18"/>
      <c r="GX50" s="18"/>
    </row>
    <row r="51" spans="1:206" s="17" customFormat="1" ht="42.75" customHeight="1" hidden="1">
      <c r="A51" s="12">
        <v>41040000</v>
      </c>
      <c r="B51" s="27" t="s">
        <v>43</v>
      </c>
      <c r="C51" s="14">
        <f t="shared" si="0"/>
        <v>7580339</v>
      </c>
      <c r="D51" s="15">
        <f>D52+D53</f>
        <v>7580339</v>
      </c>
      <c r="E51" s="15">
        <f>E52+E53</f>
        <v>0</v>
      </c>
      <c r="F51" s="15">
        <f>F52+F53</f>
        <v>0</v>
      </c>
      <c r="H51" s="28"/>
      <c r="GP51" s="18"/>
      <c r="GQ51" s="18"/>
      <c r="GR51" s="18"/>
      <c r="GS51" s="18"/>
      <c r="GT51" s="18"/>
      <c r="GU51" s="18"/>
      <c r="GV51" s="18"/>
      <c r="GW51" s="18"/>
      <c r="GX51" s="18"/>
    </row>
    <row r="52" spans="1:206" s="17" customFormat="1" ht="72" customHeight="1" hidden="1">
      <c r="A52" s="19">
        <v>41040200</v>
      </c>
      <c r="B52" s="26" t="s">
        <v>44</v>
      </c>
      <c r="C52" s="21">
        <f t="shared" si="0"/>
        <v>7580339</v>
      </c>
      <c r="D52" s="22">
        <f>5041665+1683507+376221+478946</f>
        <v>7580339</v>
      </c>
      <c r="E52" s="22"/>
      <c r="F52" s="22"/>
      <c r="H52" s="28"/>
      <c r="I52" s="17" t="s">
        <v>140</v>
      </c>
      <c r="GP52" s="18"/>
      <c r="GQ52" s="18"/>
      <c r="GR52" s="18"/>
      <c r="GS52" s="18"/>
      <c r="GT52" s="18"/>
      <c r="GU52" s="18"/>
      <c r="GV52" s="18"/>
      <c r="GW52" s="18"/>
      <c r="GX52" s="18"/>
    </row>
    <row r="53" spans="1:206" s="17" customFormat="1" ht="45.75" customHeight="1" hidden="1">
      <c r="A53" s="19">
        <v>41040400</v>
      </c>
      <c r="B53" s="26" t="s">
        <v>60</v>
      </c>
      <c r="C53" s="21">
        <f t="shared" si="0"/>
        <v>0</v>
      </c>
      <c r="D53" s="22"/>
      <c r="E53" s="22"/>
      <c r="F53" s="22"/>
      <c r="H53" s="28"/>
      <c r="GP53" s="18"/>
      <c r="GQ53" s="18"/>
      <c r="GR53" s="18"/>
      <c r="GS53" s="18"/>
      <c r="GT53" s="18"/>
      <c r="GU53" s="18"/>
      <c r="GV53" s="18"/>
      <c r="GW53" s="18"/>
      <c r="GX53" s="18"/>
    </row>
    <row r="54" spans="1:206" s="17" customFormat="1" ht="36" customHeight="1">
      <c r="A54" s="12">
        <v>41050000</v>
      </c>
      <c r="B54" s="27" t="s">
        <v>37</v>
      </c>
      <c r="C54" s="14">
        <f t="shared" si="0"/>
        <v>30162538</v>
      </c>
      <c r="D54" s="15">
        <f>SUM(D55:D62)+D66+D67+D163+D164</f>
        <v>26420660</v>
      </c>
      <c r="E54" s="15">
        <f>SUM(E55:E67)+E163+E164</f>
        <v>3741878</v>
      </c>
      <c r="F54" s="15">
        <f>SUM(F55:F67)+F163+F164</f>
        <v>3741878</v>
      </c>
      <c r="GP54" s="18"/>
      <c r="GQ54" s="18"/>
      <c r="GR54" s="18"/>
      <c r="GS54" s="18"/>
      <c r="GT54" s="18"/>
      <c r="GU54" s="18"/>
      <c r="GV54" s="18"/>
      <c r="GW54" s="18"/>
      <c r="GX54" s="18"/>
    </row>
    <row r="55" spans="1:206" s="17" customFormat="1" ht="56.25" customHeight="1" hidden="1">
      <c r="A55" s="19">
        <v>41051000</v>
      </c>
      <c r="B55" s="17" t="s">
        <v>56</v>
      </c>
      <c r="C55" s="21">
        <f t="shared" si="0"/>
        <v>603749</v>
      </c>
      <c r="D55" s="22">
        <v>603749</v>
      </c>
      <c r="E55" s="15"/>
      <c r="F55" s="15"/>
      <c r="GP55" s="18"/>
      <c r="GQ55" s="18"/>
      <c r="GR55" s="18"/>
      <c r="GS55" s="18"/>
      <c r="GT55" s="18"/>
      <c r="GU55" s="18"/>
      <c r="GV55" s="18"/>
      <c r="GW55" s="18"/>
      <c r="GX55" s="18"/>
    </row>
    <row r="56" spans="1:206" s="17" customFormat="1" ht="44.25" customHeight="1" hidden="1">
      <c r="A56" s="19">
        <v>41051100</v>
      </c>
      <c r="B56" s="26" t="s">
        <v>42</v>
      </c>
      <c r="C56" s="21"/>
      <c r="D56" s="22"/>
      <c r="E56" s="22"/>
      <c r="F56" s="22"/>
      <c r="GP56" s="18"/>
      <c r="GQ56" s="18"/>
      <c r="GR56" s="18"/>
      <c r="GS56" s="18"/>
      <c r="GT56" s="18"/>
      <c r="GU56" s="18"/>
      <c r="GV56" s="18"/>
      <c r="GW56" s="18"/>
      <c r="GX56" s="18"/>
    </row>
    <row r="57" spans="1:206" s="17" customFormat="1" ht="52.5" customHeight="1" hidden="1">
      <c r="A57" s="19">
        <v>41051200</v>
      </c>
      <c r="B57" s="26" t="s">
        <v>45</v>
      </c>
      <c r="C57" s="21">
        <f t="shared" si="0"/>
        <v>190800</v>
      </c>
      <c r="D57" s="22">
        <f>196803-6003</f>
        <v>190800</v>
      </c>
      <c r="E57" s="22"/>
      <c r="F57" s="22"/>
      <c r="H57" s="28"/>
      <c r="GP57" s="18"/>
      <c r="GQ57" s="18"/>
      <c r="GR57" s="18"/>
      <c r="GS57" s="18"/>
      <c r="GT57" s="18"/>
      <c r="GU57" s="18"/>
      <c r="GV57" s="18"/>
      <c r="GW57" s="18"/>
      <c r="GX57" s="18"/>
    </row>
    <row r="58" spans="1:206" s="17" customFormat="1" ht="60.75" customHeight="1">
      <c r="A58" s="19">
        <v>41051400</v>
      </c>
      <c r="B58" s="26" t="s">
        <v>47</v>
      </c>
      <c r="C58" s="21">
        <f t="shared" si="0"/>
        <v>615384</v>
      </c>
      <c r="D58" s="22">
        <f>541992+3548-71433+141277</f>
        <v>615384</v>
      </c>
      <c r="E58" s="22"/>
      <c r="F58" s="22"/>
      <c r="H58" s="28"/>
      <c r="I58" s="28"/>
      <c r="K58" s="28"/>
      <c r="GP58" s="18"/>
      <c r="GQ58" s="18"/>
      <c r="GR58" s="18"/>
      <c r="GS58" s="18"/>
      <c r="GT58" s="18"/>
      <c r="GU58" s="18"/>
      <c r="GV58" s="18"/>
      <c r="GW58" s="18"/>
      <c r="GX58" s="18"/>
    </row>
    <row r="59" spans="1:206" s="17" customFormat="1" ht="48" customHeight="1" hidden="1">
      <c r="A59" s="19">
        <v>41051500</v>
      </c>
      <c r="B59" s="26" t="s">
        <v>40</v>
      </c>
      <c r="C59" s="21">
        <f t="shared" si="0"/>
        <v>4495790</v>
      </c>
      <c r="D59" s="22">
        <f>528100+672300+723900+2363100+208390</f>
        <v>4495790</v>
      </c>
      <c r="E59" s="22"/>
      <c r="F59" s="22"/>
      <c r="GP59" s="18"/>
      <c r="GQ59" s="18"/>
      <c r="GR59" s="18"/>
      <c r="GS59" s="18"/>
      <c r="GT59" s="18"/>
      <c r="GU59" s="18"/>
      <c r="GV59" s="18"/>
      <c r="GW59" s="18"/>
      <c r="GX59" s="18"/>
    </row>
    <row r="60" spans="1:206" s="17" customFormat="1" ht="48" customHeight="1" hidden="1">
      <c r="A60" s="19">
        <v>41051600</v>
      </c>
      <c r="B60" s="26" t="s">
        <v>46</v>
      </c>
      <c r="C60" s="21">
        <f t="shared" si="0"/>
        <v>0</v>
      </c>
      <c r="D60" s="22"/>
      <c r="E60" s="22"/>
      <c r="F60" s="22"/>
      <c r="GP60" s="18"/>
      <c r="GQ60" s="18"/>
      <c r="GR60" s="18"/>
      <c r="GS60" s="18"/>
      <c r="GT60" s="18"/>
      <c r="GU60" s="18"/>
      <c r="GV60" s="18"/>
      <c r="GW60" s="18"/>
      <c r="GX60" s="18"/>
    </row>
    <row r="61" spans="1:206" s="17" customFormat="1" ht="72.75" customHeight="1" hidden="1">
      <c r="A61" s="19">
        <v>41052000</v>
      </c>
      <c r="B61" s="26" t="s">
        <v>41</v>
      </c>
      <c r="C61" s="21">
        <f t="shared" si="0"/>
        <v>0</v>
      </c>
      <c r="D61" s="22"/>
      <c r="E61" s="22"/>
      <c r="F61" s="22"/>
      <c r="GP61" s="18"/>
      <c r="GQ61" s="18"/>
      <c r="GR61" s="18"/>
      <c r="GS61" s="18"/>
      <c r="GT61" s="18"/>
      <c r="GU61" s="18"/>
      <c r="GV61" s="18"/>
      <c r="GW61" s="18"/>
      <c r="GX61" s="18"/>
    </row>
    <row r="62" spans="1:206" s="17" customFormat="1" ht="72.75" customHeight="1" hidden="1">
      <c r="A62" s="19">
        <v>41053000</v>
      </c>
      <c r="B62" s="26" t="s">
        <v>163</v>
      </c>
      <c r="C62" s="21">
        <f>D62+E62</f>
        <v>6632616</v>
      </c>
      <c r="D62" s="22">
        <f>D64+D65</f>
        <v>6632616</v>
      </c>
      <c r="E62" s="22"/>
      <c r="F62" s="22"/>
      <c r="GP62" s="18"/>
      <c r="GQ62" s="18"/>
      <c r="GR62" s="18"/>
      <c r="GS62" s="18"/>
      <c r="GT62" s="18"/>
      <c r="GU62" s="18"/>
      <c r="GV62" s="18"/>
      <c r="GW62" s="18"/>
      <c r="GX62" s="18"/>
    </row>
    <row r="63" spans="1:206" s="17" customFormat="1" ht="20.25" customHeight="1" hidden="1">
      <c r="A63" s="19"/>
      <c r="B63" s="26" t="s">
        <v>150</v>
      </c>
      <c r="C63" s="21"/>
      <c r="D63" s="22"/>
      <c r="E63" s="22"/>
      <c r="F63" s="22"/>
      <c r="GP63" s="18"/>
      <c r="GQ63" s="18"/>
      <c r="GR63" s="18"/>
      <c r="GS63" s="18"/>
      <c r="GT63" s="18"/>
      <c r="GU63" s="18"/>
      <c r="GV63" s="18"/>
      <c r="GW63" s="18"/>
      <c r="GX63" s="18"/>
    </row>
    <row r="64" spans="1:206" s="17" customFormat="1" ht="29.25" customHeight="1" hidden="1">
      <c r="A64" s="19"/>
      <c r="B64" s="26" t="s">
        <v>151</v>
      </c>
      <c r="C64" s="21">
        <f>D64+E64</f>
        <v>6628216</v>
      </c>
      <c r="D64" s="22">
        <v>6628216</v>
      </c>
      <c r="E64" s="22"/>
      <c r="F64" s="22"/>
      <c r="GP64" s="18"/>
      <c r="GQ64" s="18"/>
      <c r="GR64" s="18"/>
      <c r="GS64" s="18"/>
      <c r="GT64" s="18"/>
      <c r="GU64" s="18"/>
      <c r="GV64" s="18"/>
      <c r="GW64" s="18"/>
      <c r="GX64" s="18"/>
    </row>
    <row r="65" spans="1:206" s="17" customFormat="1" ht="56.25" customHeight="1" hidden="1">
      <c r="A65" s="19"/>
      <c r="B65" s="26" t="s">
        <v>152</v>
      </c>
      <c r="C65" s="21">
        <f>D65+E65</f>
        <v>4400</v>
      </c>
      <c r="D65" s="22">
        <v>4400</v>
      </c>
      <c r="E65" s="22"/>
      <c r="F65" s="22"/>
      <c r="GP65" s="18"/>
      <c r="GQ65" s="18"/>
      <c r="GR65" s="18"/>
      <c r="GS65" s="18"/>
      <c r="GT65" s="18"/>
      <c r="GU65" s="18"/>
      <c r="GV65" s="18"/>
      <c r="GW65" s="18"/>
      <c r="GX65" s="18"/>
    </row>
    <row r="66" spans="1:206" s="17" customFormat="1" ht="50.25" customHeight="1" hidden="1">
      <c r="A66" s="19">
        <v>41053300</v>
      </c>
      <c r="B66" s="26" t="s">
        <v>39</v>
      </c>
      <c r="C66" s="21">
        <f>D66+E66</f>
        <v>2881621</v>
      </c>
      <c r="D66" s="22">
        <f>854389+1173146+585400-478946+70746+43000+50000+462800+52000+44250+24836</f>
        <v>2881621</v>
      </c>
      <c r="E66" s="22"/>
      <c r="F66" s="22"/>
      <c r="H66" s="28"/>
      <c r="GP66" s="18"/>
      <c r="GQ66" s="18"/>
      <c r="GR66" s="18"/>
      <c r="GS66" s="18"/>
      <c r="GT66" s="18"/>
      <c r="GU66" s="18"/>
      <c r="GV66" s="18"/>
      <c r="GW66" s="18"/>
      <c r="GX66" s="18"/>
    </row>
    <row r="67" spans="1:206" s="17" customFormat="1" ht="36" customHeight="1">
      <c r="A67" s="19">
        <v>41053900</v>
      </c>
      <c r="B67" s="26" t="s">
        <v>38</v>
      </c>
      <c r="C67" s="21">
        <f>D67+E67</f>
        <v>13354202</v>
      </c>
      <c r="D67" s="22">
        <f>SUM(D68:D162)</f>
        <v>9612324</v>
      </c>
      <c r="E67" s="22">
        <f>SUM(E68:E162)</f>
        <v>3741878</v>
      </c>
      <c r="F67" s="22">
        <f>SUM(F68:F162)</f>
        <v>3741878</v>
      </c>
      <c r="GP67" s="18"/>
      <c r="GQ67" s="18"/>
      <c r="GR67" s="18"/>
      <c r="GS67" s="18"/>
      <c r="GT67" s="18"/>
      <c r="GU67" s="18"/>
      <c r="GV67" s="18"/>
      <c r="GW67" s="18"/>
      <c r="GX67" s="18"/>
    </row>
    <row r="68" spans="1:206" s="17" customFormat="1" ht="42.75" customHeight="1" hidden="1">
      <c r="A68" s="19"/>
      <c r="B68" s="26" t="s">
        <v>164</v>
      </c>
      <c r="C68" s="21">
        <f t="shared" si="0"/>
        <v>550000</v>
      </c>
      <c r="D68" s="22">
        <f>750000-200000</f>
        <v>550000</v>
      </c>
      <c r="E68" s="22"/>
      <c r="F68" s="22"/>
      <c r="G68" s="17">
        <v>550000</v>
      </c>
      <c r="H68" s="28"/>
      <c r="GP68" s="18"/>
      <c r="GQ68" s="18"/>
      <c r="GR68" s="18"/>
      <c r="GS68" s="18"/>
      <c r="GT68" s="18"/>
      <c r="GU68" s="18"/>
      <c r="GV68" s="18"/>
      <c r="GW68" s="18"/>
      <c r="GX68" s="18"/>
    </row>
    <row r="69" spans="1:206" s="17" customFormat="1" ht="42.75" customHeight="1" hidden="1">
      <c r="A69" s="19"/>
      <c r="B69" s="26" t="s">
        <v>115</v>
      </c>
      <c r="C69" s="21">
        <f t="shared" si="0"/>
        <v>22287</v>
      </c>
      <c r="D69" s="22">
        <f>11428+10859</f>
        <v>22287</v>
      </c>
      <c r="E69" s="22"/>
      <c r="F69" s="22"/>
      <c r="GP69" s="18"/>
      <c r="GQ69" s="18"/>
      <c r="GR69" s="18"/>
      <c r="GS69" s="18"/>
      <c r="GT69" s="18"/>
      <c r="GU69" s="18"/>
      <c r="GV69" s="18"/>
      <c r="GW69" s="18"/>
      <c r="GX69" s="18"/>
    </row>
    <row r="70" spans="1:206" s="17" customFormat="1" ht="42.75" customHeight="1" hidden="1">
      <c r="A70" s="19"/>
      <c r="B70" s="26" t="s">
        <v>139</v>
      </c>
      <c r="C70" s="21">
        <f t="shared" si="0"/>
        <v>8000</v>
      </c>
      <c r="D70" s="22">
        <v>8000</v>
      </c>
      <c r="E70" s="22"/>
      <c r="F70" s="22"/>
      <c r="GP70" s="18"/>
      <c r="GQ70" s="18"/>
      <c r="GR70" s="18"/>
      <c r="GS70" s="18"/>
      <c r="GT70" s="18"/>
      <c r="GU70" s="18"/>
      <c r="GV70" s="18"/>
      <c r="GW70" s="18"/>
      <c r="GX70" s="18"/>
    </row>
    <row r="71" spans="1:206" s="17" customFormat="1" ht="84" hidden="1">
      <c r="A71" s="19"/>
      <c r="B71" s="26" t="s">
        <v>91</v>
      </c>
      <c r="C71" s="21">
        <f t="shared" si="0"/>
        <v>139000</v>
      </c>
      <c r="D71" s="22">
        <v>139000</v>
      </c>
      <c r="E71" s="22"/>
      <c r="F71" s="22"/>
      <c r="GP71" s="18"/>
      <c r="GQ71" s="18"/>
      <c r="GR71" s="18"/>
      <c r="GS71" s="18"/>
      <c r="GT71" s="18"/>
      <c r="GU71" s="18"/>
      <c r="GV71" s="18"/>
      <c r="GW71" s="18"/>
      <c r="GX71" s="18"/>
    </row>
    <row r="72" spans="1:206" s="17" customFormat="1" ht="42" hidden="1">
      <c r="A72" s="19"/>
      <c r="B72" s="26" t="s">
        <v>125</v>
      </c>
      <c r="C72" s="21">
        <f t="shared" si="0"/>
        <v>5000</v>
      </c>
      <c r="D72" s="22">
        <v>5000</v>
      </c>
      <c r="E72" s="22"/>
      <c r="F72" s="22"/>
      <c r="GP72" s="18"/>
      <c r="GQ72" s="18"/>
      <c r="GR72" s="18"/>
      <c r="GS72" s="18"/>
      <c r="GT72" s="18"/>
      <c r="GU72" s="18"/>
      <c r="GV72" s="18"/>
      <c r="GW72" s="18"/>
      <c r="GX72" s="18"/>
    </row>
    <row r="73" spans="1:206" s="17" customFormat="1" ht="75" customHeight="1">
      <c r="A73" s="19"/>
      <c r="B73" s="26" t="s">
        <v>126</v>
      </c>
      <c r="C73" s="21">
        <f t="shared" si="0"/>
        <v>70000</v>
      </c>
      <c r="D73" s="22">
        <f>20000+10000+40000</f>
        <v>70000</v>
      </c>
      <c r="E73" s="22"/>
      <c r="F73" s="22"/>
      <c r="GP73" s="18"/>
      <c r="GQ73" s="18"/>
      <c r="GR73" s="18"/>
      <c r="GS73" s="18"/>
      <c r="GT73" s="18"/>
      <c r="GU73" s="18"/>
      <c r="GV73" s="18"/>
      <c r="GW73" s="18"/>
      <c r="GX73" s="18"/>
    </row>
    <row r="74" spans="1:206" s="17" customFormat="1" ht="42" hidden="1">
      <c r="A74" s="19"/>
      <c r="B74" s="26" t="s">
        <v>127</v>
      </c>
      <c r="C74" s="21">
        <f t="shared" si="0"/>
        <v>25900</v>
      </c>
      <c r="D74" s="22">
        <v>25900</v>
      </c>
      <c r="E74" s="22"/>
      <c r="F74" s="22"/>
      <c r="GP74" s="18"/>
      <c r="GQ74" s="18"/>
      <c r="GR74" s="18"/>
      <c r="GS74" s="18"/>
      <c r="GT74" s="18"/>
      <c r="GU74" s="18"/>
      <c r="GV74" s="18"/>
      <c r="GW74" s="18"/>
      <c r="GX74" s="18"/>
    </row>
    <row r="75" spans="1:206" s="17" customFormat="1" ht="31.5" hidden="1">
      <c r="A75" s="19"/>
      <c r="B75" s="26" t="s">
        <v>99</v>
      </c>
      <c r="C75" s="21">
        <f t="shared" si="0"/>
        <v>41790</v>
      </c>
      <c r="D75" s="22">
        <v>41790</v>
      </c>
      <c r="E75" s="22"/>
      <c r="F75" s="22"/>
      <c r="GP75" s="18"/>
      <c r="GQ75" s="18"/>
      <c r="GR75" s="18"/>
      <c r="GS75" s="18"/>
      <c r="GT75" s="18"/>
      <c r="GU75" s="18"/>
      <c r="GV75" s="18"/>
      <c r="GW75" s="18"/>
      <c r="GX75" s="18"/>
    </row>
    <row r="76" spans="1:206" s="17" customFormat="1" ht="42" hidden="1">
      <c r="A76" s="19"/>
      <c r="B76" s="26" t="s">
        <v>128</v>
      </c>
      <c r="C76" s="21">
        <f t="shared" si="0"/>
        <v>555540</v>
      </c>
      <c r="D76" s="22">
        <f>499540+56000</f>
        <v>555540</v>
      </c>
      <c r="E76" s="22"/>
      <c r="F76" s="22"/>
      <c r="GP76" s="18"/>
      <c r="GQ76" s="18"/>
      <c r="GR76" s="18"/>
      <c r="GS76" s="18"/>
      <c r="GT76" s="18"/>
      <c r="GU76" s="18"/>
      <c r="GV76" s="18"/>
      <c r="GW76" s="18"/>
      <c r="GX76" s="18"/>
    </row>
    <row r="77" spans="1:206" s="17" customFormat="1" ht="52.5" hidden="1">
      <c r="A77" s="19"/>
      <c r="B77" s="26" t="s">
        <v>146</v>
      </c>
      <c r="C77" s="21">
        <f t="shared" si="0"/>
        <v>40000</v>
      </c>
      <c r="D77" s="22">
        <v>40000</v>
      </c>
      <c r="E77" s="22"/>
      <c r="F77" s="22"/>
      <c r="GP77" s="18"/>
      <c r="GQ77" s="18"/>
      <c r="GR77" s="18"/>
      <c r="GS77" s="18"/>
      <c r="GT77" s="18"/>
      <c r="GU77" s="18"/>
      <c r="GV77" s="18"/>
      <c r="GW77" s="18"/>
      <c r="GX77" s="18"/>
    </row>
    <row r="78" spans="1:206" s="17" customFormat="1" ht="48.75" customHeight="1" hidden="1">
      <c r="A78" s="19"/>
      <c r="B78" s="26" t="s">
        <v>135</v>
      </c>
      <c r="C78" s="21">
        <f t="shared" si="0"/>
        <v>10000</v>
      </c>
      <c r="D78" s="22">
        <v>10000</v>
      </c>
      <c r="E78" s="22"/>
      <c r="F78" s="22"/>
      <c r="GP78" s="18"/>
      <c r="GQ78" s="18"/>
      <c r="GR78" s="18"/>
      <c r="GS78" s="18"/>
      <c r="GT78" s="18"/>
      <c r="GU78" s="18"/>
      <c r="GV78" s="18"/>
      <c r="GW78" s="18"/>
      <c r="GX78" s="18"/>
    </row>
    <row r="79" spans="1:206" s="17" customFormat="1" ht="48.75" customHeight="1" hidden="1">
      <c r="A79" s="19"/>
      <c r="B79" s="26" t="s">
        <v>158</v>
      </c>
      <c r="C79" s="21">
        <f t="shared" si="0"/>
        <v>63000</v>
      </c>
      <c r="D79" s="22">
        <v>63000</v>
      </c>
      <c r="E79" s="22"/>
      <c r="F79" s="22"/>
      <c r="GP79" s="18"/>
      <c r="GQ79" s="18"/>
      <c r="GR79" s="18"/>
      <c r="GS79" s="18"/>
      <c r="GT79" s="18"/>
      <c r="GU79" s="18"/>
      <c r="GV79" s="18"/>
      <c r="GW79" s="18"/>
      <c r="GX79" s="18"/>
    </row>
    <row r="80" spans="1:206" s="17" customFormat="1" ht="78.75" customHeight="1" hidden="1">
      <c r="A80" s="19"/>
      <c r="B80" s="26" t="s">
        <v>159</v>
      </c>
      <c r="C80" s="21">
        <f t="shared" si="0"/>
        <v>37000</v>
      </c>
      <c r="D80" s="22">
        <v>37000</v>
      </c>
      <c r="E80" s="22"/>
      <c r="F80" s="22"/>
      <c r="GP80" s="18"/>
      <c r="GQ80" s="18"/>
      <c r="GR80" s="18"/>
      <c r="GS80" s="18"/>
      <c r="GT80" s="18"/>
      <c r="GU80" s="18"/>
      <c r="GV80" s="18"/>
      <c r="GW80" s="18"/>
      <c r="GX80" s="18"/>
    </row>
    <row r="81" spans="1:206" s="17" customFormat="1" ht="48.75" customHeight="1" hidden="1">
      <c r="A81" s="19"/>
      <c r="B81" s="26" t="s">
        <v>160</v>
      </c>
      <c r="C81" s="21">
        <f t="shared" si="0"/>
        <v>31000</v>
      </c>
      <c r="D81" s="22">
        <v>31000</v>
      </c>
      <c r="E81" s="22"/>
      <c r="F81" s="22"/>
      <c r="GP81" s="18"/>
      <c r="GQ81" s="18"/>
      <c r="GR81" s="18"/>
      <c r="GS81" s="18"/>
      <c r="GT81" s="18"/>
      <c r="GU81" s="18"/>
      <c r="GV81" s="18"/>
      <c r="GW81" s="18"/>
      <c r="GX81" s="18"/>
    </row>
    <row r="82" spans="1:206" s="17" customFormat="1" ht="62.25" customHeight="1" hidden="1">
      <c r="A82" s="19"/>
      <c r="B82" s="26" t="s">
        <v>161</v>
      </c>
      <c r="C82" s="21">
        <f t="shared" si="0"/>
        <v>69000</v>
      </c>
      <c r="D82" s="22"/>
      <c r="E82" s="22">
        <v>69000</v>
      </c>
      <c r="F82" s="22">
        <v>69000</v>
      </c>
      <c r="GP82" s="18"/>
      <c r="GQ82" s="18"/>
      <c r="GR82" s="18"/>
      <c r="GS82" s="18"/>
      <c r="GT82" s="18"/>
      <c r="GU82" s="18"/>
      <c r="GV82" s="18"/>
      <c r="GW82" s="18"/>
      <c r="GX82" s="18"/>
    </row>
    <row r="83" spans="1:206" s="17" customFormat="1" ht="63" hidden="1">
      <c r="A83" s="19"/>
      <c r="B83" s="26" t="s">
        <v>129</v>
      </c>
      <c r="C83" s="21">
        <f t="shared" si="0"/>
        <v>45700</v>
      </c>
      <c r="D83" s="22">
        <v>45700</v>
      </c>
      <c r="E83" s="22"/>
      <c r="F83" s="22"/>
      <c r="GP83" s="18"/>
      <c r="GQ83" s="18"/>
      <c r="GR83" s="18"/>
      <c r="GS83" s="18"/>
      <c r="GT83" s="18"/>
      <c r="GU83" s="18"/>
      <c r="GV83" s="18"/>
      <c r="GW83" s="18"/>
      <c r="GX83" s="18"/>
    </row>
    <row r="84" spans="1:206" s="17" customFormat="1" ht="80.25" customHeight="1" hidden="1">
      <c r="A84" s="19"/>
      <c r="B84" s="26" t="s">
        <v>130</v>
      </c>
      <c r="C84" s="21">
        <f t="shared" si="0"/>
        <v>39230</v>
      </c>
      <c r="D84" s="22">
        <v>39230</v>
      </c>
      <c r="E84" s="22"/>
      <c r="F84" s="22"/>
      <c r="GP84" s="18"/>
      <c r="GQ84" s="18"/>
      <c r="GR84" s="18"/>
      <c r="GS84" s="18"/>
      <c r="GT84" s="18"/>
      <c r="GU84" s="18"/>
      <c r="GV84" s="18"/>
      <c r="GW84" s="18"/>
      <c r="GX84" s="18"/>
    </row>
    <row r="85" spans="1:206" s="17" customFormat="1" ht="21" hidden="1">
      <c r="A85" s="19"/>
      <c r="B85" s="26" t="s">
        <v>131</v>
      </c>
      <c r="C85" s="21">
        <f t="shared" si="0"/>
        <v>15000</v>
      </c>
      <c r="D85" s="22">
        <v>15000</v>
      </c>
      <c r="E85" s="22"/>
      <c r="F85" s="22"/>
      <c r="GP85" s="18"/>
      <c r="GQ85" s="18"/>
      <c r="GR85" s="18"/>
      <c r="GS85" s="18"/>
      <c r="GT85" s="18"/>
      <c r="GU85" s="18"/>
      <c r="GV85" s="18"/>
      <c r="GW85" s="18"/>
      <c r="GX85" s="18"/>
    </row>
    <row r="86" spans="1:206" s="17" customFormat="1" ht="31.5" hidden="1">
      <c r="A86" s="19"/>
      <c r="B86" s="26" t="s">
        <v>132</v>
      </c>
      <c r="C86" s="21">
        <f t="shared" si="0"/>
        <v>50000</v>
      </c>
      <c r="D86" s="22">
        <v>50000</v>
      </c>
      <c r="E86" s="22"/>
      <c r="F86" s="22"/>
      <c r="GP86" s="18"/>
      <c r="GQ86" s="18"/>
      <c r="GR86" s="18"/>
      <c r="GS86" s="18"/>
      <c r="GT86" s="18"/>
      <c r="GU86" s="18"/>
      <c r="GV86" s="18"/>
      <c r="GW86" s="18"/>
      <c r="GX86" s="18"/>
    </row>
    <row r="87" spans="1:206" s="17" customFormat="1" ht="31.5" hidden="1">
      <c r="A87" s="19"/>
      <c r="B87" s="29" t="s">
        <v>133</v>
      </c>
      <c r="C87" s="21">
        <f t="shared" si="0"/>
        <v>489691</v>
      </c>
      <c r="D87" s="22"/>
      <c r="E87" s="22">
        <v>489691</v>
      </c>
      <c r="F87" s="22">
        <v>489691</v>
      </c>
      <c r="GP87" s="18"/>
      <c r="GQ87" s="18"/>
      <c r="GR87" s="18"/>
      <c r="GS87" s="18"/>
      <c r="GT87" s="18"/>
      <c r="GU87" s="18"/>
      <c r="GV87" s="18"/>
      <c r="GW87" s="18"/>
      <c r="GX87" s="18"/>
    </row>
    <row r="88" spans="1:206" s="17" customFormat="1" ht="42" hidden="1">
      <c r="A88" s="19"/>
      <c r="B88" s="26" t="s">
        <v>122</v>
      </c>
      <c r="C88" s="21">
        <f t="shared" si="0"/>
        <v>60000</v>
      </c>
      <c r="D88" s="22">
        <v>60000</v>
      </c>
      <c r="E88" s="22"/>
      <c r="F88" s="22"/>
      <c r="GP88" s="18"/>
      <c r="GQ88" s="18"/>
      <c r="GR88" s="18"/>
      <c r="GS88" s="18"/>
      <c r="GT88" s="18"/>
      <c r="GU88" s="18"/>
      <c r="GV88" s="18"/>
      <c r="GW88" s="18"/>
      <c r="GX88" s="18"/>
    </row>
    <row r="89" spans="1:206" s="17" customFormat="1" ht="31.5" hidden="1">
      <c r="A89" s="19"/>
      <c r="B89" s="26" t="s">
        <v>123</v>
      </c>
      <c r="C89" s="21">
        <f t="shared" si="0"/>
        <v>60000</v>
      </c>
      <c r="D89" s="22"/>
      <c r="E89" s="22">
        <v>60000</v>
      </c>
      <c r="F89" s="22">
        <v>60000</v>
      </c>
      <c r="GP89" s="18"/>
      <c r="GQ89" s="18"/>
      <c r="GR89" s="18"/>
      <c r="GS89" s="18"/>
      <c r="GT89" s="18"/>
      <c r="GU89" s="18"/>
      <c r="GV89" s="18"/>
      <c r="GW89" s="18"/>
      <c r="GX89" s="18"/>
    </row>
    <row r="90" spans="1:206" s="17" customFormat="1" ht="84" hidden="1">
      <c r="A90" s="19"/>
      <c r="B90" s="26" t="s">
        <v>121</v>
      </c>
      <c r="C90" s="21">
        <f t="shared" si="0"/>
        <v>55000</v>
      </c>
      <c r="D90" s="22">
        <v>55000</v>
      </c>
      <c r="E90" s="22"/>
      <c r="F90" s="22"/>
      <c r="GP90" s="18"/>
      <c r="GQ90" s="18"/>
      <c r="GR90" s="18"/>
      <c r="GS90" s="18"/>
      <c r="GT90" s="18"/>
      <c r="GU90" s="18"/>
      <c r="GV90" s="18"/>
      <c r="GW90" s="18"/>
      <c r="GX90" s="18"/>
    </row>
    <row r="91" spans="1:206" s="17" customFormat="1" ht="38.25" customHeight="1" hidden="1">
      <c r="A91" s="19"/>
      <c r="B91" s="26" t="s">
        <v>62</v>
      </c>
      <c r="C91" s="21">
        <f t="shared" si="0"/>
        <v>10935</v>
      </c>
      <c r="D91" s="22">
        <v>10935</v>
      </c>
      <c r="E91" s="22"/>
      <c r="F91" s="22"/>
      <c r="GP91" s="18"/>
      <c r="GQ91" s="18"/>
      <c r="GR91" s="18"/>
      <c r="GS91" s="18"/>
      <c r="GT91" s="18"/>
      <c r="GU91" s="18"/>
      <c r="GV91" s="18"/>
      <c r="GW91" s="18"/>
      <c r="GX91" s="18"/>
    </row>
    <row r="92" spans="1:206" s="17" customFormat="1" ht="43.5" customHeight="1" hidden="1">
      <c r="A92" s="19"/>
      <c r="B92" s="26" t="s">
        <v>136</v>
      </c>
      <c r="C92" s="21">
        <f t="shared" si="0"/>
        <v>100000</v>
      </c>
      <c r="D92" s="22">
        <v>100000</v>
      </c>
      <c r="E92" s="22"/>
      <c r="F92" s="22"/>
      <c r="GP92" s="18"/>
      <c r="GQ92" s="18"/>
      <c r="GR92" s="18"/>
      <c r="GS92" s="18"/>
      <c r="GT92" s="18"/>
      <c r="GU92" s="18"/>
      <c r="GV92" s="18"/>
      <c r="GW92" s="18"/>
      <c r="GX92" s="18"/>
    </row>
    <row r="93" spans="1:206" s="17" customFormat="1" ht="82.5" customHeight="1" hidden="1">
      <c r="A93" s="19"/>
      <c r="B93" s="26" t="s">
        <v>157</v>
      </c>
      <c r="C93" s="21">
        <f t="shared" si="0"/>
        <v>34450</v>
      </c>
      <c r="D93" s="22">
        <v>34450</v>
      </c>
      <c r="E93" s="22"/>
      <c r="F93" s="22"/>
      <c r="GP93" s="18"/>
      <c r="GQ93" s="18"/>
      <c r="GR93" s="18"/>
      <c r="GS93" s="18"/>
      <c r="GT93" s="18"/>
      <c r="GU93" s="18"/>
      <c r="GV93" s="18"/>
      <c r="GW93" s="18"/>
      <c r="GX93" s="18"/>
    </row>
    <row r="94" spans="1:206" s="17" customFormat="1" ht="34.5" customHeight="1" hidden="1">
      <c r="A94" s="19"/>
      <c r="B94" s="26" t="s">
        <v>141</v>
      </c>
      <c r="C94" s="21">
        <f t="shared" si="0"/>
        <v>50000</v>
      </c>
      <c r="D94" s="22">
        <v>50000</v>
      </c>
      <c r="E94" s="22"/>
      <c r="F94" s="22"/>
      <c r="GP94" s="18"/>
      <c r="GQ94" s="18"/>
      <c r="GR94" s="18"/>
      <c r="GS94" s="18"/>
      <c r="GT94" s="18"/>
      <c r="GU94" s="18"/>
      <c r="GV94" s="18"/>
      <c r="GW94" s="18"/>
      <c r="GX94" s="18"/>
    </row>
    <row r="95" spans="1:206" s="17" customFormat="1" ht="57" customHeight="1">
      <c r="A95" s="19"/>
      <c r="B95" s="26" t="s">
        <v>169</v>
      </c>
      <c r="C95" s="21">
        <f t="shared" si="0"/>
        <v>200000</v>
      </c>
      <c r="D95" s="22">
        <v>200000</v>
      </c>
      <c r="E95" s="22"/>
      <c r="F95" s="22"/>
      <c r="GP95" s="18"/>
      <c r="GQ95" s="18"/>
      <c r="GR95" s="18"/>
      <c r="GS95" s="18"/>
      <c r="GT95" s="18"/>
      <c r="GU95" s="18"/>
      <c r="GV95" s="18"/>
      <c r="GW95" s="18"/>
      <c r="GX95" s="18"/>
    </row>
    <row r="96" spans="1:206" s="17" customFormat="1" ht="34.5" customHeight="1" hidden="1">
      <c r="A96" s="19"/>
      <c r="B96" s="26" t="s">
        <v>63</v>
      </c>
      <c r="C96" s="21">
        <f t="shared" si="0"/>
        <v>33600</v>
      </c>
      <c r="D96" s="22">
        <v>33600</v>
      </c>
      <c r="E96" s="22"/>
      <c r="F96" s="22"/>
      <c r="GP96" s="18"/>
      <c r="GQ96" s="18"/>
      <c r="GR96" s="18"/>
      <c r="GS96" s="18"/>
      <c r="GT96" s="18"/>
      <c r="GU96" s="18"/>
      <c r="GV96" s="18"/>
      <c r="GW96" s="18"/>
      <c r="GX96" s="18"/>
    </row>
    <row r="97" spans="1:206" s="17" customFormat="1" ht="48" customHeight="1" hidden="1">
      <c r="A97" s="19"/>
      <c r="B97" s="26" t="s">
        <v>64</v>
      </c>
      <c r="C97" s="21">
        <f t="shared" si="0"/>
        <v>1870573</v>
      </c>
      <c r="D97" s="22">
        <f>483603+461770+462600+462600</f>
        <v>1870573</v>
      </c>
      <c r="E97" s="22"/>
      <c r="F97" s="22"/>
      <c r="GP97" s="18"/>
      <c r="GQ97" s="18"/>
      <c r="GR97" s="18"/>
      <c r="GS97" s="18"/>
      <c r="GT97" s="18"/>
      <c r="GU97" s="18"/>
      <c r="GV97" s="18"/>
      <c r="GW97" s="18"/>
      <c r="GX97" s="18"/>
    </row>
    <row r="98" spans="1:206" s="17" customFormat="1" ht="63" customHeight="1" hidden="1">
      <c r="A98" s="19"/>
      <c r="B98" s="26" t="s">
        <v>65</v>
      </c>
      <c r="C98" s="21">
        <f t="shared" si="0"/>
        <v>81290</v>
      </c>
      <c r="D98" s="22">
        <f>56290+25000</f>
        <v>81290</v>
      </c>
      <c r="E98" s="22"/>
      <c r="F98" s="22"/>
      <c r="GP98" s="18"/>
      <c r="GQ98" s="18"/>
      <c r="GR98" s="18"/>
      <c r="GS98" s="18"/>
      <c r="GT98" s="18"/>
      <c r="GU98" s="18"/>
      <c r="GV98" s="18"/>
      <c r="GW98" s="18"/>
      <c r="GX98" s="18"/>
    </row>
    <row r="99" spans="1:206" s="17" customFormat="1" ht="48" customHeight="1" hidden="1">
      <c r="A99" s="19"/>
      <c r="B99" s="26" t="s">
        <v>66</v>
      </c>
      <c r="C99" s="21">
        <f t="shared" si="0"/>
        <v>3500</v>
      </c>
      <c r="D99" s="22">
        <v>3500</v>
      </c>
      <c r="E99" s="22"/>
      <c r="F99" s="22"/>
      <c r="GP99" s="18"/>
      <c r="GQ99" s="18"/>
      <c r="GR99" s="18"/>
      <c r="GS99" s="18"/>
      <c r="GT99" s="18"/>
      <c r="GU99" s="18"/>
      <c r="GV99" s="18"/>
      <c r="GW99" s="18"/>
      <c r="GX99" s="18"/>
    </row>
    <row r="100" spans="1:206" s="17" customFormat="1" ht="48" customHeight="1" hidden="1">
      <c r="A100" s="19"/>
      <c r="B100" s="26" t="s">
        <v>67</v>
      </c>
      <c r="C100" s="21">
        <f t="shared" si="0"/>
        <v>23300</v>
      </c>
      <c r="D100" s="22">
        <f>13800+9500</f>
        <v>23300</v>
      </c>
      <c r="E100" s="22"/>
      <c r="F100" s="22"/>
      <c r="GP100" s="18"/>
      <c r="GQ100" s="18"/>
      <c r="GR100" s="18"/>
      <c r="GS100" s="18"/>
      <c r="GT100" s="18"/>
      <c r="GU100" s="18"/>
      <c r="GV100" s="18"/>
      <c r="GW100" s="18"/>
      <c r="GX100" s="18"/>
    </row>
    <row r="101" spans="1:206" s="17" customFormat="1" ht="48" customHeight="1" hidden="1">
      <c r="A101" s="19"/>
      <c r="B101" s="26" t="s">
        <v>68</v>
      </c>
      <c r="C101" s="21">
        <f t="shared" si="0"/>
        <v>86250</v>
      </c>
      <c r="D101" s="22">
        <f>36750+31500+18000</f>
        <v>86250</v>
      </c>
      <c r="E101" s="22"/>
      <c r="F101" s="22"/>
      <c r="GP101" s="18"/>
      <c r="GQ101" s="18"/>
      <c r="GR101" s="18"/>
      <c r="GS101" s="18"/>
      <c r="GT101" s="18"/>
      <c r="GU101" s="18"/>
      <c r="GV101" s="18"/>
      <c r="GW101" s="18"/>
      <c r="GX101" s="18"/>
    </row>
    <row r="102" spans="1:206" s="17" customFormat="1" ht="36.75" customHeight="1" hidden="1">
      <c r="A102" s="19"/>
      <c r="B102" s="26" t="s">
        <v>144</v>
      </c>
      <c r="C102" s="21">
        <f t="shared" si="0"/>
        <v>24000</v>
      </c>
      <c r="D102" s="22"/>
      <c r="E102" s="22">
        <v>24000</v>
      </c>
      <c r="F102" s="22">
        <v>24000</v>
      </c>
      <c r="GP102" s="18"/>
      <c r="GQ102" s="18"/>
      <c r="GR102" s="18"/>
      <c r="GS102" s="18"/>
      <c r="GT102" s="18"/>
      <c r="GU102" s="18"/>
      <c r="GV102" s="18"/>
      <c r="GW102" s="18"/>
      <c r="GX102" s="18"/>
    </row>
    <row r="103" spans="1:206" s="17" customFormat="1" ht="35.25" customHeight="1" hidden="1">
      <c r="A103" s="19"/>
      <c r="B103" s="26" t="s">
        <v>143</v>
      </c>
      <c r="C103" s="21">
        <f t="shared" si="0"/>
        <v>20000</v>
      </c>
      <c r="D103" s="22"/>
      <c r="E103" s="22">
        <v>20000</v>
      </c>
      <c r="F103" s="22">
        <v>20000</v>
      </c>
      <c r="GP103" s="18"/>
      <c r="GQ103" s="18"/>
      <c r="GR103" s="18"/>
      <c r="GS103" s="18"/>
      <c r="GT103" s="18"/>
      <c r="GU103" s="18"/>
      <c r="GV103" s="18"/>
      <c r="GW103" s="18"/>
      <c r="GX103" s="18"/>
    </row>
    <row r="104" spans="1:206" s="17" customFormat="1" ht="48" customHeight="1" hidden="1">
      <c r="A104" s="19"/>
      <c r="B104" s="26" t="s">
        <v>145</v>
      </c>
      <c r="C104" s="21">
        <f t="shared" si="0"/>
        <v>16800</v>
      </c>
      <c r="D104" s="22">
        <f>60800-24000-20000</f>
        <v>16800</v>
      </c>
      <c r="E104" s="22"/>
      <c r="F104" s="22"/>
      <c r="GP104" s="18"/>
      <c r="GQ104" s="18"/>
      <c r="GR104" s="18"/>
      <c r="GS104" s="18"/>
      <c r="GT104" s="18"/>
      <c r="GU104" s="18"/>
      <c r="GV104" s="18"/>
      <c r="GW104" s="18"/>
      <c r="GX104" s="18"/>
    </row>
    <row r="105" spans="1:206" s="17" customFormat="1" ht="54" customHeight="1" hidden="1">
      <c r="A105" s="19"/>
      <c r="B105" s="26" t="s">
        <v>142</v>
      </c>
      <c r="C105" s="21">
        <f t="shared" si="0"/>
        <v>3000</v>
      </c>
      <c r="D105" s="22">
        <v>3000</v>
      </c>
      <c r="E105" s="22"/>
      <c r="F105" s="22"/>
      <c r="GP105" s="18"/>
      <c r="GQ105" s="18"/>
      <c r="GR105" s="18"/>
      <c r="GS105" s="18"/>
      <c r="GT105" s="18"/>
      <c r="GU105" s="18"/>
      <c r="GV105" s="18"/>
      <c r="GW105" s="18"/>
      <c r="GX105" s="18"/>
    </row>
    <row r="106" spans="1:206" s="17" customFormat="1" ht="48" customHeight="1" hidden="1">
      <c r="A106" s="19"/>
      <c r="B106" s="26" t="s">
        <v>69</v>
      </c>
      <c r="C106" s="21">
        <f t="shared" si="0"/>
        <v>100000</v>
      </c>
      <c r="D106" s="22">
        <f>28000+24000+48000</f>
        <v>100000</v>
      </c>
      <c r="E106" s="22"/>
      <c r="F106" s="22"/>
      <c r="GP106" s="18"/>
      <c r="GQ106" s="18"/>
      <c r="GR106" s="18"/>
      <c r="GS106" s="18"/>
      <c r="GT106" s="18"/>
      <c r="GU106" s="18"/>
      <c r="GV106" s="18"/>
      <c r="GW106" s="18"/>
      <c r="GX106" s="18"/>
    </row>
    <row r="107" spans="1:206" s="17" customFormat="1" ht="48" customHeight="1" hidden="1">
      <c r="A107" s="19"/>
      <c r="B107" s="26" t="s">
        <v>70</v>
      </c>
      <c r="C107" s="21">
        <f t="shared" si="0"/>
        <v>30000</v>
      </c>
      <c r="D107" s="22">
        <v>30000</v>
      </c>
      <c r="E107" s="22"/>
      <c r="F107" s="22"/>
      <c r="GP107" s="18"/>
      <c r="GQ107" s="18"/>
      <c r="GR107" s="18"/>
      <c r="GS107" s="18"/>
      <c r="GT107" s="18"/>
      <c r="GU107" s="18"/>
      <c r="GV107" s="18"/>
      <c r="GW107" s="18"/>
      <c r="GX107" s="18"/>
    </row>
    <row r="108" spans="1:206" s="17" customFormat="1" ht="48" customHeight="1" hidden="1">
      <c r="A108" s="19"/>
      <c r="B108" s="26" t="s">
        <v>71</v>
      </c>
      <c r="C108" s="21">
        <f t="shared" si="0"/>
        <v>263000</v>
      </c>
      <c r="D108" s="22">
        <f>193000+70000</f>
        <v>263000</v>
      </c>
      <c r="E108" s="22"/>
      <c r="F108" s="22"/>
      <c r="GP108" s="18"/>
      <c r="GQ108" s="18"/>
      <c r="GR108" s="18"/>
      <c r="GS108" s="18"/>
      <c r="GT108" s="18"/>
      <c r="GU108" s="18"/>
      <c r="GV108" s="18"/>
      <c r="GW108" s="18"/>
      <c r="GX108" s="18"/>
    </row>
    <row r="109" spans="1:206" s="17" customFormat="1" ht="48" customHeight="1" hidden="1">
      <c r="A109" s="19"/>
      <c r="B109" s="26" t="s">
        <v>72</v>
      </c>
      <c r="C109" s="21">
        <f t="shared" si="0"/>
        <v>343730</v>
      </c>
      <c r="D109" s="22">
        <f>63000+62500+218230</f>
        <v>343730</v>
      </c>
      <c r="E109" s="22"/>
      <c r="F109" s="22"/>
      <c r="GP109" s="18"/>
      <c r="GQ109" s="18"/>
      <c r="GR109" s="18"/>
      <c r="GS109" s="18"/>
      <c r="GT109" s="18"/>
      <c r="GU109" s="18"/>
      <c r="GV109" s="18"/>
      <c r="GW109" s="18"/>
      <c r="GX109" s="18"/>
    </row>
    <row r="110" spans="1:206" s="17" customFormat="1" ht="66.75" customHeight="1" hidden="1">
      <c r="A110" s="19"/>
      <c r="B110" s="26" t="s">
        <v>137</v>
      </c>
      <c r="C110" s="21">
        <f t="shared" si="0"/>
        <v>60000</v>
      </c>
      <c r="D110" s="22">
        <v>60000</v>
      </c>
      <c r="E110" s="22"/>
      <c r="F110" s="22"/>
      <c r="GP110" s="18"/>
      <c r="GQ110" s="18"/>
      <c r="GR110" s="18"/>
      <c r="GS110" s="18"/>
      <c r="GT110" s="18"/>
      <c r="GU110" s="18"/>
      <c r="GV110" s="18"/>
      <c r="GW110" s="18"/>
      <c r="GX110" s="18"/>
    </row>
    <row r="111" spans="1:206" s="17" customFormat="1" ht="48" customHeight="1" hidden="1">
      <c r="A111" s="19"/>
      <c r="B111" s="26" t="s">
        <v>134</v>
      </c>
      <c r="C111" s="21">
        <f t="shared" si="0"/>
        <v>30000</v>
      </c>
      <c r="D111" s="22">
        <v>30000</v>
      </c>
      <c r="E111" s="22"/>
      <c r="F111" s="22"/>
      <c r="GP111" s="18"/>
      <c r="GQ111" s="18"/>
      <c r="GR111" s="18"/>
      <c r="GS111" s="18"/>
      <c r="GT111" s="18"/>
      <c r="GU111" s="18"/>
      <c r="GV111" s="18"/>
      <c r="GW111" s="18"/>
      <c r="GX111" s="18"/>
    </row>
    <row r="112" spans="1:206" s="17" customFormat="1" ht="48" customHeight="1" hidden="1">
      <c r="A112" s="19"/>
      <c r="B112" s="26" t="s">
        <v>168</v>
      </c>
      <c r="C112" s="21">
        <f t="shared" si="0"/>
        <v>56500</v>
      </c>
      <c r="D112" s="22">
        <f>22500+34000</f>
        <v>56500</v>
      </c>
      <c r="E112" s="22"/>
      <c r="F112" s="22"/>
      <c r="GP112" s="18"/>
      <c r="GQ112" s="18"/>
      <c r="GR112" s="18"/>
      <c r="GS112" s="18"/>
      <c r="GT112" s="18"/>
      <c r="GU112" s="18"/>
      <c r="GV112" s="18"/>
      <c r="GW112" s="18"/>
      <c r="GX112" s="18"/>
    </row>
    <row r="113" spans="1:206" s="17" customFormat="1" ht="48" customHeight="1" hidden="1">
      <c r="A113" s="19"/>
      <c r="B113" s="26" t="s">
        <v>73</v>
      </c>
      <c r="C113" s="21">
        <f t="shared" si="0"/>
        <v>120279</v>
      </c>
      <c r="D113" s="22">
        <f>30069+30070+30070+30070</f>
        <v>120279</v>
      </c>
      <c r="E113" s="22"/>
      <c r="F113" s="22"/>
      <c r="GP113" s="18"/>
      <c r="GQ113" s="18"/>
      <c r="GR113" s="18"/>
      <c r="GS113" s="18"/>
      <c r="GT113" s="18"/>
      <c r="GU113" s="18"/>
      <c r="GV113" s="18"/>
      <c r="GW113" s="18"/>
      <c r="GX113" s="18"/>
    </row>
    <row r="114" spans="1:206" s="17" customFormat="1" ht="48" customHeight="1" hidden="1">
      <c r="A114" s="19"/>
      <c r="B114" s="26" t="s">
        <v>74</v>
      </c>
      <c r="C114" s="21">
        <f t="shared" si="0"/>
        <v>7500</v>
      </c>
      <c r="D114" s="22">
        <f>3750+3750</f>
        <v>7500</v>
      </c>
      <c r="E114" s="22"/>
      <c r="F114" s="22"/>
      <c r="GP114" s="18"/>
      <c r="GQ114" s="18"/>
      <c r="GR114" s="18"/>
      <c r="GS114" s="18"/>
      <c r="GT114" s="18"/>
      <c r="GU114" s="18"/>
      <c r="GV114" s="18"/>
      <c r="GW114" s="18"/>
      <c r="GX114" s="18"/>
    </row>
    <row r="115" spans="1:206" s="17" customFormat="1" ht="48" customHeight="1" hidden="1">
      <c r="A115" s="19"/>
      <c r="B115" s="26" t="s">
        <v>75</v>
      </c>
      <c r="C115" s="21">
        <f t="shared" si="0"/>
        <v>1200</v>
      </c>
      <c r="D115" s="22">
        <f>600+600</f>
        <v>1200</v>
      </c>
      <c r="E115" s="22"/>
      <c r="F115" s="22"/>
      <c r="GP115" s="18"/>
      <c r="GQ115" s="18"/>
      <c r="GR115" s="18"/>
      <c r="GS115" s="18"/>
      <c r="GT115" s="18"/>
      <c r="GU115" s="18"/>
      <c r="GV115" s="18"/>
      <c r="GW115" s="18"/>
      <c r="GX115" s="18"/>
    </row>
    <row r="116" spans="1:206" s="17" customFormat="1" ht="48" customHeight="1" hidden="1">
      <c r="A116" s="19"/>
      <c r="B116" s="26" t="s">
        <v>76</v>
      </c>
      <c r="C116" s="21">
        <f t="shared" si="0"/>
        <v>1540</v>
      </c>
      <c r="D116" s="22">
        <f>770+770</f>
        <v>1540</v>
      </c>
      <c r="E116" s="22"/>
      <c r="F116" s="22"/>
      <c r="GP116" s="18"/>
      <c r="GQ116" s="18"/>
      <c r="GR116" s="18"/>
      <c r="GS116" s="18"/>
      <c r="GT116" s="18"/>
      <c r="GU116" s="18"/>
      <c r="GV116" s="18"/>
      <c r="GW116" s="18"/>
      <c r="GX116" s="18"/>
    </row>
    <row r="117" spans="1:206" s="17" customFormat="1" ht="77.25" customHeight="1" hidden="1">
      <c r="A117" s="19"/>
      <c r="B117" s="26" t="s">
        <v>77</v>
      </c>
      <c r="C117" s="21">
        <f t="shared" si="0"/>
        <v>26324</v>
      </c>
      <c r="D117" s="22">
        <f>3024+23300</f>
        <v>26324</v>
      </c>
      <c r="E117" s="22"/>
      <c r="F117" s="22"/>
      <c r="GP117" s="18"/>
      <c r="GQ117" s="18"/>
      <c r="GR117" s="18"/>
      <c r="GS117" s="18"/>
      <c r="GT117" s="18"/>
      <c r="GU117" s="18"/>
      <c r="GV117" s="18"/>
      <c r="GW117" s="18"/>
      <c r="GX117" s="18"/>
    </row>
    <row r="118" spans="1:206" s="17" customFormat="1" ht="105" customHeight="1" hidden="1">
      <c r="A118" s="19"/>
      <c r="B118" s="26" t="s">
        <v>117</v>
      </c>
      <c r="C118" s="21">
        <f t="shared" si="0"/>
        <v>5000</v>
      </c>
      <c r="D118" s="22">
        <v>5000</v>
      </c>
      <c r="E118" s="22"/>
      <c r="F118" s="22"/>
      <c r="G118" s="30"/>
      <c r="H118" s="31"/>
      <c r="I118" s="31"/>
      <c r="J118" s="31"/>
      <c r="GP118" s="18"/>
      <c r="GQ118" s="18"/>
      <c r="GR118" s="18"/>
      <c r="GS118" s="18"/>
      <c r="GT118" s="18"/>
      <c r="GU118" s="18"/>
      <c r="GV118" s="18"/>
      <c r="GW118" s="18"/>
      <c r="GX118" s="18"/>
    </row>
    <row r="119" spans="1:206" s="17" customFormat="1" ht="88.5" customHeight="1" hidden="1">
      <c r="A119" s="19"/>
      <c r="B119" s="26" t="s">
        <v>118</v>
      </c>
      <c r="C119" s="21">
        <f t="shared" si="0"/>
        <v>21435</v>
      </c>
      <c r="D119" s="22">
        <v>21435</v>
      </c>
      <c r="E119" s="22"/>
      <c r="F119" s="22"/>
      <c r="G119" s="30"/>
      <c r="H119" s="31"/>
      <c r="I119" s="31"/>
      <c r="J119" s="31"/>
      <c r="GP119" s="18"/>
      <c r="GQ119" s="18"/>
      <c r="GR119" s="18"/>
      <c r="GS119" s="18"/>
      <c r="GT119" s="18"/>
      <c r="GU119" s="18"/>
      <c r="GV119" s="18"/>
      <c r="GW119" s="18"/>
      <c r="GX119" s="18"/>
    </row>
    <row r="120" spans="1:206" s="17" customFormat="1" ht="88.5" customHeight="1" hidden="1">
      <c r="A120" s="19"/>
      <c r="B120" s="26" t="s">
        <v>119</v>
      </c>
      <c r="C120" s="21">
        <f t="shared" si="0"/>
        <v>50000</v>
      </c>
      <c r="D120" s="22">
        <v>50000</v>
      </c>
      <c r="E120" s="22"/>
      <c r="F120" s="22"/>
      <c r="G120" s="32"/>
      <c r="H120" s="32"/>
      <c r="I120" s="32"/>
      <c r="J120" s="32"/>
      <c r="GP120" s="18"/>
      <c r="GQ120" s="18"/>
      <c r="GR120" s="18"/>
      <c r="GS120" s="18"/>
      <c r="GT120" s="18"/>
      <c r="GU120" s="18"/>
      <c r="GV120" s="18"/>
      <c r="GW120" s="18"/>
      <c r="GX120" s="18"/>
    </row>
    <row r="121" spans="1:206" s="17" customFormat="1" ht="62.25" customHeight="1" hidden="1">
      <c r="A121" s="19"/>
      <c r="B121" s="26" t="s">
        <v>147</v>
      </c>
      <c r="C121" s="21">
        <f t="shared" si="0"/>
        <v>30000</v>
      </c>
      <c r="D121" s="22">
        <v>30000</v>
      </c>
      <c r="E121" s="22"/>
      <c r="F121" s="22"/>
      <c r="G121" s="33"/>
      <c r="H121" s="33"/>
      <c r="I121" s="33"/>
      <c r="J121" s="33"/>
      <c r="GP121" s="18"/>
      <c r="GQ121" s="18"/>
      <c r="GR121" s="18"/>
      <c r="GS121" s="18"/>
      <c r="GT121" s="18"/>
      <c r="GU121" s="18"/>
      <c r="GV121" s="18"/>
      <c r="GW121" s="18"/>
      <c r="GX121" s="18"/>
    </row>
    <row r="122" spans="1:206" s="17" customFormat="1" ht="68.25" customHeight="1" hidden="1">
      <c r="A122" s="19"/>
      <c r="B122" s="26" t="s">
        <v>148</v>
      </c>
      <c r="C122" s="21">
        <f t="shared" si="0"/>
        <v>23700</v>
      </c>
      <c r="D122" s="22">
        <v>23700</v>
      </c>
      <c r="E122" s="22"/>
      <c r="F122" s="22"/>
      <c r="G122" s="33"/>
      <c r="H122" s="33"/>
      <c r="I122" s="33"/>
      <c r="J122" s="33"/>
      <c r="GP122" s="18"/>
      <c r="GQ122" s="18"/>
      <c r="GR122" s="18"/>
      <c r="GS122" s="18"/>
      <c r="GT122" s="18"/>
      <c r="GU122" s="18"/>
      <c r="GV122" s="18"/>
      <c r="GW122" s="18"/>
      <c r="GX122" s="18"/>
    </row>
    <row r="123" spans="1:206" s="17" customFormat="1" ht="74.25" customHeight="1" hidden="1">
      <c r="A123" s="19"/>
      <c r="B123" s="26" t="s">
        <v>149</v>
      </c>
      <c r="C123" s="21">
        <f t="shared" si="0"/>
        <v>30000</v>
      </c>
      <c r="D123" s="22"/>
      <c r="E123" s="22">
        <v>30000</v>
      </c>
      <c r="F123" s="22">
        <v>30000</v>
      </c>
      <c r="G123" s="33"/>
      <c r="H123" s="33"/>
      <c r="I123" s="33"/>
      <c r="J123" s="33"/>
      <c r="GP123" s="18"/>
      <c r="GQ123" s="18"/>
      <c r="GR123" s="18"/>
      <c r="GS123" s="18"/>
      <c r="GT123" s="18"/>
      <c r="GU123" s="18"/>
      <c r="GV123" s="18"/>
      <c r="GW123" s="18"/>
      <c r="GX123" s="18"/>
    </row>
    <row r="124" spans="1:206" s="17" customFormat="1" ht="88.5" customHeight="1" hidden="1">
      <c r="A124" s="19"/>
      <c r="B124" s="26" t="s">
        <v>120</v>
      </c>
      <c r="C124" s="21">
        <f t="shared" si="0"/>
        <v>250200</v>
      </c>
      <c r="D124" s="22">
        <v>250200</v>
      </c>
      <c r="E124" s="22"/>
      <c r="F124" s="22"/>
      <c r="H124" s="28"/>
      <c r="GP124" s="18"/>
      <c r="GQ124" s="18"/>
      <c r="GR124" s="18"/>
      <c r="GS124" s="18"/>
      <c r="GT124" s="18"/>
      <c r="GU124" s="18"/>
      <c r="GV124" s="18"/>
      <c r="GW124" s="18"/>
      <c r="GX124" s="18"/>
    </row>
    <row r="125" spans="1:206" s="17" customFormat="1" ht="65.25" customHeight="1" hidden="1">
      <c r="A125" s="19"/>
      <c r="B125" s="26" t="s">
        <v>78</v>
      </c>
      <c r="C125" s="21">
        <f t="shared" si="0"/>
        <v>227000</v>
      </c>
      <c r="D125" s="22">
        <v>227000</v>
      </c>
      <c r="E125" s="22"/>
      <c r="F125" s="22"/>
      <c r="GP125" s="18"/>
      <c r="GQ125" s="18"/>
      <c r="GR125" s="18"/>
      <c r="GS125" s="18"/>
      <c r="GT125" s="18"/>
      <c r="GU125" s="18"/>
      <c r="GV125" s="18"/>
      <c r="GW125" s="18"/>
      <c r="GX125" s="18"/>
    </row>
    <row r="126" spans="1:206" s="17" customFormat="1" ht="65.25" customHeight="1" hidden="1">
      <c r="A126" s="19"/>
      <c r="B126" s="26" t="s">
        <v>114</v>
      </c>
      <c r="C126" s="21">
        <f t="shared" si="0"/>
        <v>10000</v>
      </c>
      <c r="D126" s="22">
        <v>10000</v>
      </c>
      <c r="E126" s="22"/>
      <c r="F126" s="22"/>
      <c r="GP126" s="18"/>
      <c r="GQ126" s="18"/>
      <c r="GR126" s="18"/>
      <c r="GS126" s="18"/>
      <c r="GT126" s="18"/>
      <c r="GU126" s="18"/>
      <c r="GV126" s="18"/>
      <c r="GW126" s="18"/>
      <c r="GX126" s="18"/>
    </row>
    <row r="127" spans="1:206" s="17" customFormat="1" ht="65.25" customHeight="1" hidden="1">
      <c r="A127" s="19"/>
      <c r="B127" s="26" t="s">
        <v>113</v>
      </c>
      <c r="C127" s="21">
        <f t="shared" si="0"/>
        <v>15000</v>
      </c>
      <c r="D127" s="22">
        <v>15000</v>
      </c>
      <c r="E127" s="22"/>
      <c r="F127" s="22"/>
      <c r="G127" s="17">
        <v>15000</v>
      </c>
      <c r="GP127" s="18"/>
      <c r="GQ127" s="18"/>
      <c r="GR127" s="18"/>
      <c r="GS127" s="18"/>
      <c r="GT127" s="18"/>
      <c r="GU127" s="18"/>
      <c r="GV127" s="18"/>
      <c r="GW127" s="18"/>
      <c r="GX127" s="18"/>
    </row>
    <row r="128" spans="1:206" s="17" customFormat="1" ht="93.75" customHeight="1" hidden="1">
      <c r="A128" s="19"/>
      <c r="B128" s="26" t="s">
        <v>79</v>
      </c>
      <c r="C128" s="21">
        <f t="shared" si="0"/>
        <v>43200</v>
      </c>
      <c r="D128" s="22"/>
      <c r="E128" s="22">
        <v>43200</v>
      </c>
      <c r="F128" s="22">
        <v>43200</v>
      </c>
      <c r="GP128" s="18"/>
      <c r="GQ128" s="18"/>
      <c r="GR128" s="18"/>
      <c r="GS128" s="18"/>
      <c r="GT128" s="18"/>
      <c r="GU128" s="18"/>
      <c r="GV128" s="18"/>
      <c r="GW128" s="18"/>
      <c r="GX128" s="18"/>
    </row>
    <row r="129" spans="1:206" s="17" customFormat="1" ht="82.5" customHeight="1" hidden="1">
      <c r="A129" s="19"/>
      <c r="B129" s="26" t="s">
        <v>80</v>
      </c>
      <c r="C129" s="21">
        <f t="shared" si="0"/>
        <v>227000</v>
      </c>
      <c r="D129" s="22">
        <v>227000</v>
      </c>
      <c r="E129" s="22"/>
      <c r="F129" s="22"/>
      <c r="GP129" s="18"/>
      <c r="GQ129" s="18"/>
      <c r="GR129" s="18"/>
      <c r="GS129" s="18"/>
      <c r="GT129" s="18"/>
      <c r="GU129" s="18"/>
      <c r="GV129" s="18"/>
      <c r="GW129" s="18"/>
      <c r="GX129" s="18"/>
    </row>
    <row r="130" spans="1:206" s="17" customFormat="1" ht="65.25" customHeight="1" hidden="1">
      <c r="A130" s="19"/>
      <c r="B130" s="26" t="s">
        <v>81</v>
      </c>
      <c r="C130" s="21">
        <f t="shared" si="0"/>
        <v>309000</v>
      </c>
      <c r="D130" s="22">
        <v>309000</v>
      </c>
      <c r="E130" s="22"/>
      <c r="F130" s="22"/>
      <c r="GP130" s="18"/>
      <c r="GQ130" s="18"/>
      <c r="GR130" s="18"/>
      <c r="GS130" s="18"/>
      <c r="GT130" s="18"/>
      <c r="GU130" s="18"/>
      <c r="GV130" s="18"/>
      <c r="GW130" s="18"/>
      <c r="GX130" s="18"/>
    </row>
    <row r="131" spans="1:206" s="17" customFormat="1" ht="52.5" customHeight="1" hidden="1">
      <c r="A131" s="19"/>
      <c r="B131" s="26" t="s">
        <v>82</v>
      </c>
      <c r="C131" s="21">
        <f t="shared" si="0"/>
        <v>76700</v>
      </c>
      <c r="D131" s="22">
        <v>76700</v>
      </c>
      <c r="E131" s="22"/>
      <c r="F131" s="22"/>
      <c r="GP131" s="18"/>
      <c r="GQ131" s="18"/>
      <c r="GR131" s="18"/>
      <c r="GS131" s="18"/>
      <c r="GT131" s="18"/>
      <c r="GU131" s="18"/>
      <c r="GV131" s="18"/>
      <c r="GW131" s="18"/>
      <c r="GX131" s="18"/>
    </row>
    <row r="132" spans="1:206" s="17" customFormat="1" ht="115.5" hidden="1">
      <c r="A132" s="19"/>
      <c r="B132" s="26" t="s">
        <v>89</v>
      </c>
      <c r="C132" s="21">
        <f t="shared" si="0"/>
        <v>130000</v>
      </c>
      <c r="D132" s="22">
        <f>50000+50000+30000</f>
        <v>130000</v>
      </c>
      <c r="E132" s="22"/>
      <c r="F132" s="22"/>
      <c r="GP132" s="18"/>
      <c r="GQ132" s="18"/>
      <c r="GR132" s="18"/>
      <c r="GS132" s="18"/>
      <c r="GT132" s="18"/>
      <c r="GU132" s="18"/>
      <c r="GV132" s="18"/>
      <c r="GW132" s="18"/>
      <c r="GX132" s="18"/>
    </row>
    <row r="133" spans="1:206" s="17" customFormat="1" ht="42" hidden="1">
      <c r="A133" s="19"/>
      <c r="B133" s="26" t="s">
        <v>153</v>
      </c>
      <c r="C133" s="21">
        <f t="shared" si="0"/>
        <v>48000</v>
      </c>
      <c r="D133" s="22">
        <v>48000</v>
      </c>
      <c r="E133" s="22"/>
      <c r="F133" s="22"/>
      <c r="GP133" s="18"/>
      <c r="GQ133" s="18"/>
      <c r="GR133" s="18"/>
      <c r="GS133" s="18"/>
      <c r="GT133" s="18"/>
      <c r="GU133" s="18"/>
      <c r="GV133" s="18"/>
      <c r="GW133" s="18"/>
      <c r="GX133" s="18"/>
    </row>
    <row r="134" spans="1:206" s="17" customFormat="1" ht="31.5" hidden="1">
      <c r="A134" s="19"/>
      <c r="B134" s="26" t="s">
        <v>154</v>
      </c>
      <c r="C134" s="21">
        <f t="shared" si="0"/>
        <v>50000</v>
      </c>
      <c r="D134" s="22">
        <v>50000</v>
      </c>
      <c r="E134" s="22"/>
      <c r="F134" s="22"/>
      <c r="GP134" s="18"/>
      <c r="GQ134" s="18"/>
      <c r="GR134" s="18"/>
      <c r="GS134" s="18"/>
      <c r="GT134" s="18"/>
      <c r="GU134" s="18"/>
      <c r="GV134" s="18"/>
      <c r="GW134" s="18"/>
      <c r="GX134" s="18"/>
    </row>
    <row r="135" spans="1:206" s="17" customFormat="1" ht="31.5" hidden="1">
      <c r="A135" s="19"/>
      <c r="B135" s="26" t="s">
        <v>155</v>
      </c>
      <c r="C135" s="21">
        <f t="shared" si="0"/>
        <v>150000</v>
      </c>
      <c r="D135" s="22">
        <v>150000</v>
      </c>
      <c r="E135" s="22"/>
      <c r="F135" s="22"/>
      <c r="GP135" s="18"/>
      <c r="GQ135" s="18"/>
      <c r="GR135" s="18"/>
      <c r="GS135" s="18"/>
      <c r="GT135" s="18"/>
      <c r="GU135" s="18"/>
      <c r="GV135" s="18"/>
      <c r="GW135" s="18"/>
      <c r="GX135" s="18"/>
    </row>
    <row r="136" spans="1:206" s="17" customFormat="1" ht="31.5" hidden="1">
      <c r="A136" s="19"/>
      <c r="B136" s="26" t="s">
        <v>156</v>
      </c>
      <c r="C136" s="21">
        <f t="shared" si="0"/>
        <v>25000</v>
      </c>
      <c r="D136" s="22">
        <v>25000</v>
      </c>
      <c r="E136" s="22"/>
      <c r="F136" s="22"/>
      <c r="GP136" s="18"/>
      <c r="GQ136" s="18"/>
      <c r="GR136" s="18"/>
      <c r="GS136" s="18"/>
      <c r="GT136" s="18"/>
      <c r="GU136" s="18"/>
      <c r="GV136" s="18"/>
      <c r="GW136" s="18"/>
      <c r="GX136" s="18"/>
    </row>
    <row r="137" spans="1:206" s="17" customFormat="1" ht="82.5" customHeight="1" hidden="1">
      <c r="A137" s="19"/>
      <c r="B137" s="26" t="s">
        <v>83</v>
      </c>
      <c r="C137" s="21">
        <f t="shared" si="0"/>
        <v>108000</v>
      </c>
      <c r="D137" s="22">
        <f>75000+33000</f>
        <v>108000</v>
      </c>
      <c r="E137" s="22"/>
      <c r="F137" s="22"/>
      <c r="GP137" s="18"/>
      <c r="GQ137" s="18"/>
      <c r="GR137" s="18"/>
      <c r="GS137" s="18"/>
      <c r="GT137" s="18"/>
      <c r="GU137" s="18"/>
      <c r="GV137" s="18"/>
      <c r="GW137" s="18"/>
      <c r="GX137" s="18"/>
    </row>
    <row r="138" spans="1:206" s="17" customFormat="1" ht="74.25" customHeight="1" hidden="1">
      <c r="A138" s="19"/>
      <c r="B138" s="26" t="s">
        <v>84</v>
      </c>
      <c r="C138" s="21">
        <f t="shared" si="0"/>
        <v>179100</v>
      </c>
      <c r="D138" s="22">
        <f>115300+63800</f>
        <v>179100</v>
      </c>
      <c r="E138" s="22"/>
      <c r="F138" s="22"/>
      <c r="GP138" s="18"/>
      <c r="GQ138" s="18"/>
      <c r="GR138" s="18"/>
      <c r="GS138" s="18"/>
      <c r="GT138" s="18"/>
      <c r="GU138" s="18"/>
      <c r="GV138" s="18"/>
      <c r="GW138" s="18"/>
      <c r="GX138" s="18"/>
    </row>
    <row r="139" spans="1:206" s="17" customFormat="1" ht="67.5" customHeight="1" hidden="1">
      <c r="A139" s="19"/>
      <c r="B139" s="26" t="s">
        <v>85</v>
      </c>
      <c r="C139" s="21">
        <f t="shared" si="0"/>
        <v>70600</v>
      </c>
      <c r="D139" s="22">
        <f>42100+28500</f>
        <v>70600</v>
      </c>
      <c r="E139" s="22"/>
      <c r="F139" s="22"/>
      <c r="GP139" s="18"/>
      <c r="GQ139" s="18"/>
      <c r="GR139" s="18"/>
      <c r="GS139" s="18"/>
      <c r="GT139" s="18"/>
      <c r="GU139" s="18"/>
      <c r="GV139" s="18"/>
      <c r="GW139" s="18"/>
      <c r="GX139" s="18"/>
    </row>
    <row r="140" spans="1:206" s="17" customFormat="1" ht="77.25" customHeight="1" hidden="1">
      <c r="A140" s="19"/>
      <c r="B140" s="26" t="s">
        <v>86</v>
      </c>
      <c r="C140" s="21">
        <f t="shared" si="0"/>
        <v>110000</v>
      </c>
      <c r="D140" s="22"/>
      <c r="E140" s="22">
        <v>110000</v>
      </c>
      <c r="F140" s="22">
        <v>110000</v>
      </c>
      <c r="GP140" s="18"/>
      <c r="GQ140" s="18"/>
      <c r="GR140" s="18"/>
      <c r="GS140" s="18"/>
      <c r="GT140" s="18"/>
      <c r="GU140" s="18"/>
      <c r="GV140" s="18"/>
      <c r="GW140" s="18"/>
      <c r="GX140" s="18"/>
    </row>
    <row r="141" spans="1:206" s="17" customFormat="1" ht="60" customHeight="1" hidden="1">
      <c r="A141" s="19"/>
      <c r="B141" s="26" t="s">
        <v>112</v>
      </c>
      <c r="C141" s="21">
        <f t="shared" si="0"/>
        <v>540000</v>
      </c>
      <c r="D141" s="22">
        <f>280000+260000</f>
        <v>540000</v>
      </c>
      <c r="E141" s="22"/>
      <c r="F141" s="22"/>
      <c r="GP141" s="18"/>
      <c r="GQ141" s="18"/>
      <c r="GR141" s="18"/>
      <c r="GS141" s="18"/>
      <c r="GT141" s="18"/>
      <c r="GU141" s="18"/>
      <c r="GV141" s="18"/>
      <c r="GW141" s="18"/>
      <c r="GX141" s="18"/>
    </row>
    <row r="142" spans="1:206" s="17" customFormat="1" ht="53.25" customHeight="1" hidden="1">
      <c r="A142" s="19"/>
      <c r="B142" s="26" t="s">
        <v>106</v>
      </c>
      <c r="C142" s="21">
        <f t="shared" si="0"/>
        <v>40000</v>
      </c>
      <c r="D142" s="22">
        <f>20000+20000</f>
        <v>40000</v>
      </c>
      <c r="E142" s="22"/>
      <c r="F142" s="22"/>
      <c r="GP142" s="18"/>
      <c r="GQ142" s="18"/>
      <c r="GR142" s="18"/>
      <c r="GS142" s="18"/>
      <c r="GT142" s="18"/>
      <c r="GU142" s="18"/>
      <c r="GV142" s="18"/>
      <c r="GW142" s="18"/>
      <c r="GX142" s="18"/>
    </row>
    <row r="143" spans="1:206" s="17" customFormat="1" ht="58.5" customHeight="1" hidden="1">
      <c r="A143" s="19"/>
      <c r="B143" s="26" t="s">
        <v>92</v>
      </c>
      <c r="C143" s="21">
        <f t="shared" si="0"/>
        <v>160000</v>
      </c>
      <c r="D143" s="22">
        <v>160000</v>
      </c>
      <c r="E143" s="22"/>
      <c r="F143" s="22"/>
      <c r="GP143" s="18"/>
      <c r="GQ143" s="18"/>
      <c r="GR143" s="18"/>
      <c r="GS143" s="18"/>
      <c r="GT143" s="18"/>
      <c r="GU143" s="18"/>
      <c r="GV143" s="18"/>
      <c r="GW143" s="18"/>
      <c r="GX143" s="18"/>
    </row>
    <row r="144" spans="1:206" s="17" customFormat="1" ht="77.25" customHeight="1" hidden="1">
      <c r="A144" s="19"/>
      <c r="B144" s="26" t="s">
        <v>93</v>
      </c>
      <c r="C144" s="21">
        <f t="shared" si="0"/>
        <v>146211</v>
      </c>
      <c r="D144" s="22">
        <f>146211</f>
        <v>146211</v>
      </c>
      <c r="E144" s="22"/>
      <c r="F144" s="22"/>
      <c r="G144" s="17">
        <v>146211</v>
      </c>
      <c r="GP144" s="18"/>
      <c r="GQ144" s="18"/>
      <c r="GR144" s="18"/>
      <c r="GS144" s="18"/>
      <c r="GT144" s="18"/>
      <c r="GU144" s="18"/>
      <c r="GV144" s="18"/>
      <c r="GW144" s="18"/>
      <c r="GX144" s="18"/>
    </row>
    <row r="145" spans="1:206" s="17" customFormat="1" ht="120" customHeight="1" hidden="1">
      <c r="A145" s="19"/>
      <c r="B145" s="26" t="s">
        <v>94</v>
      </c>
      <c r="C145" s="21">
        <f t="shared" si="0"/>
        <v>109000</v>
      </c>
      <c r="D145" s="22">
        <v>109000</v>
      </c>
      <c r="E145" s="22"/>
      <c r="F145" s="22"/>
      <c r="GP145" s="18"/>
      <c r="GQ145" s="18"/>
      <c r="GR145" s="18"/>
      <c r="GS145" s="18"/>
      <c r="GT145" s="18"/>
      <c r="GU145" s="18"/>
      <c r="GV145" s="18"/>
      <c r="GW145" s="18"/>
      <c r="GX145" s="18"/>
    </row>
    <row r="146" spans="1:206" s="17" customFormat="1" ht="43.5" customHeight="1" hidden="1">
      <c r="A146" s="19"/>
      <c r="B146" s="26" t="s">
        <v>95</v>
      </c>
      <c r="C146" s="21">
        <f t="shared" si="0"/>
        <v>354790</v>
      </c>
      <c r="D146" s="22">
        <f>150000+204790</f>
        <v>354790</v>
      </c>
      <c r="E146" s="22"/>
      <c r="F146" s="22"/>
      <c r="GP146" s="18"/>
      <c r="GQ146" s="18"/>
      <c r="GR146" s="18"/>
      <c r="GS146" s="18"/>
      <c r="GT146" s="18"/>
      <c r="GU146" s="18"/>
      <c r="GV146" s="18"/>
      <c r="GW146" s="18"/>
      <c r="GX146" s="18"/>
    </row>
    <row r="147" spans="1:206" s="17" customFormat="1" ht="54.75" customHeight="1" hidden="1">
      <c r="A147" s="19"/>
      <c r="B147" s="26" t="s">
        <v>96</v>
      </c>
      <c r="C147" s="21">
        <f t="shared" si="0"/>
        <v>2163000</v>
      </c>
      <c r="D147" s="22"/>
      <c r="E147" s="22">
        <v>2163000</v>
      </c>
      <c r="F147" s="22">
        <v>2163000</v>
      </c>
      <c r="GP147" s="18"/>
      <c r="GQ147" s="18"/>
      <c r="GR147" s="18"/>
      <c r="GS147" s="18"/>
      <c r="GT147" s="18"/>
      <c r="GU147" s="18"/>
      <c r="GV147" s="18"/>
      <c r="GW147" s="18"/>
      <c r="GX147" s="18"/>
    </row>
    <row r="148" spans="1:206" s="17" customFormat="1" ht="43.5" customHeight="1" hidden="1">
      <c r="A148" s="19"/>
      <c r="B148" s="26" t="s">
        <v>97</v>
      </c>
      <c r="C148" s="21">
        <f t="shared" si="0"/>
        <v>163000</v>
      </c>
      <c r="D148" s="22"/>
      <c r="E148" s="22">
        <v>163000</v>
      </c>
      <c r="F148" s="22">
        <v>163000</v>
      </c>
      <c r="GP148" s="18"/>
      <c r="GQ148" s="18"/>
      <c r="GR148" s="18"/>
      <c r="GS148" s="18"/>
      <c r="GT148" s="18"/>
      <c r="GU148" s="18"/>
      <c r="GV148" s="18"/>
      <c r="GW148" s="18"/>
      <c r="GX148" s="18"/>
    </row>
    <row r="149" spans="1:206" s="17" customFormat="1" ht="38.25" customHeight="1" hidden="1">
      <c r="A149" s="19"/>
      <c r="B149" s="26" t="s">
        <v>98</v>
      </c>
      <c r="C149" s="21">
        <f t="shared" si="0"/>
        <v>16370</v>
      </c>
      <c r="D149" s="22"/>
      <c r="E149" s="22">
        <v>16370</v>
      </c>
      <c r="F149" s="22">
        <v>16370</v>
      </c>
      <c r="GP149" s="18"/>
      <c r="GQ149" s="18"/>
      <c r="GR149" s="18"/>
      <c r="GS149" s="18"/>
      <c r="GT149" s="18"/>
      <c r="GU149" s="18"/>
      <c r="GV149" s="18"/>
      <c r="GW149" s="18"/>
      <c r="GX149" s="18"/>
    </row>
    <row r="150" spans="1:206" s="17" customFormat="1" ht="58.5" customHeight="1" hidden="1">
      <c r="A150" s="19"/>
      <c r="B150" s="26" t="s">
        <v>100</v>
      </c>
      <c r="C150" s="21">
        <f t="shared" si="0"/>
        <v>60000</v>
      </c>
      <c r="D150" s="22">
        <v>60000</v>
      </c>
      <c r="E150" s="22"/>
      <c r="F150" s="22"/>
      <c r="G150" s="17">
        <v>60000</v>
      </c>
      <c r="GP150" s="18"/>
      <c r="GQ150" s="18"/>
      <c r="GR150" s="18"/>
      <c r="GS150" s="18"/>
      <c r="GT150" s="18"/>
      <c r="GU150" s="18"/>
      <c r="GV150" s="18"/>
      <c r="GW150" s="18"/>
      <c r="GX150" s="18"/>
    </row>
    <row r="151" spans="1:206" s="17" customFormat="1" ht="41.25" customHeight="1" hidden="1">
      <c r="A151" s="19"/>
      <c r="B151" s="26" t="s">
        <v>101</v>
      </c>
      <c r="C151" s="21">
        <f t="shared" si="0"/>
        <v>70000</v>
      </c>
      <c r="D151" s="22">
        <v>70000</v>
      </c>
      <c r="E151" s="22"/>
      <c r="F151" s="22"/>
      <c r="GP151" s="18"/>
      <c r="GQ151" s="18"/>
      <c r="GR151" s="18"/>
      <c r="GS151" s="18"/>
      <c r="GT151" s="18"/>
      <c r="GU151" s="18"/>
      <c r="GV151" s="18"/>
      <c r="GW151" s="18"/>
      <c r="GX151" s="18"/>
    </row>
    <row r="152" spans="1:206" s="17" customFormat="1" ht="41.25" customHeight="1" hidden="1">
      <c r="A152" s="19"/>
      <c r="B152" s="26" t="s">
        <v>102</v>
      </c>
      <c r="C152" s="21">
        <f t="shared" si="0"/>
        <v>100000</v>
      </c>
      <c r="D152" s="22">
        <v>100000</v>
      </c>
      <c r="E152" s="22"/>
      <c r="F152" s="22"/>
      <c r="GP152" s="18"/>
      <c r="GQ152" s="18"/>
      <c r="GR152" s="18"/>
      <c r="GS152" s="18"/>
      <c r="GT152" s="18"/>
      <c r="GU152" s="18"/>
      <c r="GV152" s="18"/>
      <c r="GW152" s="18"/>
      <c r="GX152" s="18"/>
    </row>
    <row r="153" spans="1:206" s="17" customFormat="1" ht="42" customHeight="1" hidden="1">
      <c r="A153" s="19"/>
      <c r="B153" s="26" t="s">
        <v>103</v>
      </c>
      <c r="C153" s="21">
        <f t="shared" si="0"/>
        <v>251860</v>
      </c>
      <c r="D153" s="22">
        <f>71860+20000+50000+100000+10000</f>
        <v>251860</v>
      </c>
      <c r="E153" s="22"/>
      <c r="F153" s="22"/>
      <c r="GP153" s="18"/>
      <c r="GQ153" s="18"/>
      <c r="GR153" s="18"/>
      <c r="GS153" s="18"/>
      <c r="GT153" s="18"/>
      <c r="GU153" s="18"/>
      <c r="GV153" s="18"/>
      <c r="GW153" s="18"/>
      <c r="GX153" s="18"/>
    </row>
    <row r="154" spans="1:206" s="17" customFormat="1" ht="42" customHeight="1" hidden="1">
      <c r="A154" s="19"/>
      <c r="B154" s="26" t="s">
        <v>104</v>
      </c>
      <c r="C154" s="21">
        <f t="shared" si="0"/>
        <v>100000</v>
      </c>
      <c r="D154" s="22">
        <v>100000</v>
      </c>
      <c r="E154" s="22"/>
      <c r="F154" s="22"/>
      <c r="GP154" s="18"/>
      <c r="GQ154" s="18"/>
      <c r="GR154" s="18"/>
      <c r="GS154" s="18"/>
      <c r="GT154" s="18"/>
      <c r="GU154" s="18"/>
      <c r="GV154" s="18"/>
      <c r="GW154" s="18"/>
      <c r="GX154" s="18"/>
    </row>
    <row r="155" spans="1:206" s="17" customFormat="1" ht="47.25" customHeight="1" hidden="1">
      <c r="A155" s="19"/>
      <c r="B155" s="26" t="s">
        <v>105</v>
      </c>
      <c r="C155" s="21">
        <f t="shared" si="0"/>
        <v>77850</v>
      </c>
      <c r="D155" s="22">
        <v>77850</v>
      </c>
      <c r="E155" s="22"/>
      <c r="F155" s="22"/>
      <c r="GP155" s="18"/>
      <c r="GQ155" s="18"/>
      <c r="GR155" s="18"/>
      <c r="GS155" s="18"/>
      <c r="GT155" s="18"/>
      <c r="GU155" s="18"/>
      <c r="GV155" s="18"/>
      <c r="GW155" s="18"/>
      <c r="GX155" s="18"/>
    </row>
    <row r="156" spans="1:206" s="17" customFormat="1" ht="52.5" customHeight="1" hidden="1">
      <c r="A156" s="19"/>
      <c r="B156" s="26" t="s">
        <v>107</v>
      </c>
      <c r="C156" s="21">
        <f t="shared" si="0"/>
        <v>200000</v>
      </c>
      <c r="D156" s="22"/>
      <c r="E156" s="22">
        <v>200000</v>
      </c>
      <c r="F156" s="22">
        <v>200000</v>
      </c>
      <c r="GP156" s="18"/>
      <c r="GQ156" s="18"/>
      <c r="GR156" s="18"/>
      <c r="GS156" s="18"/>
      <c r="GT156" s="18"/>
      <c r="GU156" s="18"/>
      <c r="GV156" s="18"/>
      <c r="GW156" s="18"/>
      <c r="GX156" s="18"/>
    </row>
    <row r="157" spans="1:206" s="17" customFormat="1" ht="39" customHeight="1" hidden="1">
      <c r="A157" s="19"/>
      <c r="B157" s="26" t="s">
        <v>108</v>
      </c>
      <c r="C157" s="21">
        <f t="shared" si="0"/>
        <v>10000</v>
      </c>
      <c r="D157" s="22"/>
      <c r="E157" s="22">
        <v>10000</v>
      </c>
      <c r="F157" s="22">
        <v>10000</v>
      </c>
      <c r="GP157" s="18"/>
      <c r="GQ157" s="18"/>
      <c r="GR157" s="18"/>
      <c r="GS157" s="18"/>
      <c r="GT157" s="18"/>
      <c r="GU157" s="18"/>
      <c r="GV157" s="18"/>
      <c r="GW157" s="18"/>
      <c r="GX157" s="18"/>
    </row>
    <row r="158" spans="1:206" s="17" customFormat="1" ht="43.5" customHeight="1" hidden="1">
      <c r="A158" s="19"/>
      <c r="B158" s="26" t="s">
        <v>109</v>
      </c>
      <c r="C158" s="21">
        <f t="shared" si="0"/>
        <v>120000</v>
      </c>
      <c r="D158" s="22"/>
      <c r="E158" s="22">
        <v>120000</v>
      </c>
      <c r="F158" s="22">
        <v>120000</v>
      </c>
      <c r="GP158" s="18"/>
      <c r="GQ158" s="18"/>
      <c r="GR158" s="18"/>
      <c r="GS158" s="18"/>
      <c r="GT158" s="18"/>
      <c r="GU158" s="18"/>
      <c r="GV158" s="18"/>
      <c r="GW158" s="18"/>
      <c r="GX158" s="18"/>
    </row>
    <row r="159" spans="1:206" s="17" customFormat="1" ht="45" customHeight="1" hidden="1">
      <c r="A159" s="19"/>
      <c r="B159" s="26" t="s">
        <v>110</v>
      </c>
      <c r="C159" s="21">
        <f t="shared" si="0"/>
        <v>60000</v>
      </c>
      <c r="D159" s="22"/>
      <c r="E159" s="22">
        <v>60000</v>
      </c>
      <c r="F159" s="22">
        <v>60000</v>
      </c>
      <c r="GP159" s="18"/>
      <c r="GQ159" s="18"/>
      <c r="GR159" s="18"/>
      <c r="GS159" s="18"/>
      <c r="GT159" s="18"/>
      <c r="GU159" s="18"/>
      <c r="GV159" s="18"/>
      <c r="GW159" s="18"/>
      <c r="GX159" s="18"/>
    </row>
    <row r="160" spans="1:206" s="17" customFormat="1" ht="42.75" customHeight="1" hidden="1">
      <c r="A160" s="19"/>
      <c r="B160" s="26" t="s">
        <v>111</v>
      </c>
      <c r="C160" s="21">
        <f t="shared" si="0"/>
        <v>163617</v>
      </c>
      <c r="D160" s="22"/>
      <c r="E160" s="22">
        <v>163617</v>
      </c>
      <c r="F160" s="22">
        <v>163617</v>
      </c>
      <c r="GP160" s="18"/>
      <c r="GQ160" s="18"/>
      <c r="GR160" s="18"/>
      <c r="GS160" s="18"/>
      <c r="GT160" s="18"/>
      <c r="GU160" s="18"/>
      <c r="GV160" s="18"/>
      <c r="GW160" s="18"/>
      <c r="GX160" s="18"/>
    </row>
    <row r="161" spans="1:206" s="17" customFormat="1" ht="81.75" customHeight="1" hidden="1">
      <c r="A161" s="19"/>
      <c r="B161" s="26" t="s">
        <v>87</v>
      </c>
      <c r="C161" s="21">
        <f t="shared" si="0"/>
        <v>171900</v>
      </c>
      <c r="D161" s="22">
        <v>171900</v>
      </c>
      <c r="E161" s="22"/>
      <c r="F161" s="22"/>
      <c r="GP161" s="18"/>
      <c r="GQ161" s="18"/>
      <c r="GR161" s="18"/>
      <c r="GS161" s="18"/>
      <c r="GT161" s="18"/>
      <c r="GU161" s="18"/>
      <c r="GV161" s="18"/>
      <c r="GW161" s="18"/>
      <c r="GX161" s="18"/>
    </row>
    <row r="162" spans="1:206" s="17" customFormat="1" ht="42.75" customHeight="1" hidden="1">
      <c r="A162" s="19"/>
      <c r="B162" s="26" t="s">
        <v>88</v>
      </c>
      <c r="C162" s="21">
        <f t="shared" si="0"/>
        <v>7760</v>
      </c>
      <c r="D162" s="22">
        <v>7760</v>
      </c>
      <c r="E162" s="22"/>
      <c r="F162" s="22"/>
      <c r="GP162" s="18"/>
      <c r="GQ162" s="18"/>
      <c r="GR162" s="18"/>
      <c r="GS162" s="18"/>
      <c r="GT162" s="18"/>
      <c r="GU162" s="18"/>
      <c r="GV162" s="18"/>
      <c r="GW162" s="18"/>
      <c r="GX162" s="18"/>
    </row>
    <row r="163" spans="1:206" s="17" customFormat="1" ht="72" customHeight="1" hidden="1">
      <c r="A163" s="19">
        <v>41054800</v>
      </c>
      <c r="B163" s="26" t="s">
        <v>124</v>
      </c>
      <c r="C163" s="21">
        <f t="shared" si="0"/>
        <v>420400</v>
      </c>
      <c r="D163" s="22">
        <v>420400</v>
      </c>
      <c r="E163" s="22"/>
      <c r="F163" s="22"/>
      <c r="GP163" s="18"/>
      <c r="GQ163" s="18"/>
      <c r="GR163" s="18"/>
      <c r="GS163" s="18"/>
      <c r="GT163" s="18"/>
      <c r="GU163" s="18"/>
      <c r="GV163" s="18"/>
      <c r="GW163" s="18"/>
      <c r="GX163" s="18"/>
    </row>
    <row r="164" spans="1:206" s="17" customFormat="1" ht="72" customHeight="1" hidden="1">
      <c r="A164" s="19">
        <v>41055000</v>
      </c>
      <c r="B164" s="26" t="s">
        <v>138</v>
      </c>
      <c r="C164" s="21">
        <f t="shared" si="0"/>
        <v>967976</v>
      </c>
      <c r="D164" s="22">
        <f>645314+322662</f>
        <v>967976</v>
      </c>
      <c r="E164" s="22"/>
      <c r="F164" s="22"/>
      <c r="GP164" s="18"/>
      <c r="GQ164" s="18"/>
      <c r="GR164" s="18"/>
      <c r="GS164" s="18"/>
      <c r="GT164" s="18"/>
      <c r="GU164" s="18"/>
      <c r="GV164" s="18"/>
      <c r="GW164" s="18"/>
      <c r="GX164" s="18"/>
    </row>
    <row r="165" spans="1:206" s="17" customFormat="1" ht="26.25" customHeight="1">
      <c r="A165" s="19"/>
      <c r="B165" s="34" t="s">
        <v>9</v>
      </c>
      <c r="C165" s="14">
        <f>D165+E165</f>
        <v>106049711</v>
      </c>
      <c r="D165" s="15">
        <f>D42+D41</f>
        <v>101989833</v>
      </c>
      <c r="E165" s="15">
        <f>E42+E41</f>
        <v>4059878</v>
      </c>
      <c r="F165" s="15">
        <f>F42+F41</f>
        <v>3741878</v>
      </c>
      <c r="GP165" s="18"/>
      <c r="GQ165" s="18"/>
      <c r="GR165" s="18"/>
      <c r="GS165" s="18"/>
      <c r="GT165" s="18"/>
      <c r="GU165" s="18"/>
      <c r="GV165" s="18"/>
      <c r="GW165" s="18"/>
      <c r="GX165" s="18"/>
    </row>
    <row r="166" spans="8:9" ht="10.5">
      <c r="H166" s="35"/>
      <c r="I166" s="35"/>
    </row>
    <row r="167" spans="1:8" ht="109.5" customHeight="1">
      <c r="A167" s="4" t="s">
        <v>57</v>
      </c>
      <c r="C167" s="36"/>
      <c r="D167" s="36"/>
      <c r="E167" s="4" t="s">
        <v>58</v>
      </c>
      <c r="G167" s="35"/>
      <c r="H167" s="35"/>
    </row>
  </sheetData>
  <sheetProtection/>
  <mergeCells count="10">
    <mergeCell ref="A41:B41"/>
    <mergeCell ref="A7:A8"/>
    <mergeCell ref="B7:B8"/>
    <mergeCell ref="C7:C8"/>
    <mergeCell ref="E2:F2"/>
    <mergeCell ref="A3:F3"/>
    <mergeCell ref="A4:F4"/>
    <mergeCell ref="D7:D8"/>
    <mergeCell ref="E7:F7"/>
    <mergeCell ref="A5:F5"/>
  </mergeCells>
  <printOptions/>
  <pageMargins left="1.08" right="0.43" top="0.5905511811023623" bottom="0.55" header="0.3937007874015748" footer="0.64"/>
  <pageSetup fitToHeight="1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Райрада</cp:lastModifiedBy>
  <cp:lastPrinted>2020-11-04T09:36:27Z</cp:lastPrinted>
  <dcterms:created xsi:type="dcterms:W3CDTF">2015-01-16T13:47:56Z</dcterms:created>
  <dcterms:modified xsi:type="dcterms:W3CDTF">2020-11-09T14:02:19Z</dcterms:modified>
  <cp:category/>
  <cp:version/>
  <cp:contentType/>
  <cp:contentStatus/>
</cp:coreProperties>
</file>