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29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'Лист1'!$A$1:$EB$28</definedName>
  </definedNames>
  <calcPr fullCalcOnLoad="1"/>
</workbook>
</file>

<file path=xl/sharedStrings.xml><?xml version="1.0" encoding="utf-8"?>
<sst xmlns="http://schemas.openxmlformats.org/spreadsheetml/2006/main" count="231" uniqueCount="199">
  <si>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</si>
  <si>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</si>
  <si>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</si>
  <si>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Разом</t>
  </si>
  <si>
    <t>Трансферти іншим бюджетам</t>
  </si>
  <si>
    <t>дотація на:</t>
  </si>
  <si>
    <t>субвенції</t>
  </si>
  <si>
    <t>інші субвенції з місцевого бюджету</t>
  </si>
  <si>
    <t>загального фонду на:</t>
  </si>
  <si>
    <t>спеціального фонду на:</t>
  </si>
  <si>
    <t>КБКД 41040200</t>
  </si>
  <si>
    <t>КБКД 41040400</t>
  </si>
  <si>
    <t>КБКД 41050100</t>
  </si>
  <si>
    <t>КБКД 41050200</t>
  </si>
  <si>
    <t>КБКД 41050300</t>
  </si>
  <si>
    <t>КБКД 41050700</t>
  </si>
  <si>
    <t>КБКД 41051000</t>
  </si>
  <si>
    <t>КБКД 41051100</t>
  </si>
  <si>
    <t>КБКД 41051200</t>
  </si>
  <si>
    <t>КБКД 41051400</t>
  </si>
  <si>
    <t>КБКД 41051500</t>
  </si>
  <si>
    <t>КБКД 41052000</t>
  </si>
  <si>
    <t>КБКД 41053300</t>
  </si>
  <si>
    <t>КБКД 41054300</t>
  </si>
  <si>
    <t>КБКД 41053900</t>
  </si>
  <si>
    <t>КБКД 41054000</t>
  </si>
  <si>
    <t>КПКВ 3719150</t>
  </si>
  <si>
    <t>КПКВ 1019710</t>
  </si>
  <si>
    <t>КПКВ 3719260</t>
  </si>
  <si>
    <t>КПКВ 3719770</t>
  </si>
  <si>
    <t>КПКВ 0219770</t>
  </si>
  <si>
    <t>КПКВ 0219800</t>
  </si>
  <si>
    <t>здійснення переданих з державного бюджету видатків з утримання закладів освіти та охорони здоровʼя за рахунок відповідної додаткової дотації з державного бюджету</t>
  </si>
  <si>
    <t>інші дотації з місцевого бюджету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</si>
  <si>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</si>
  <si>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</si>
  <si>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</si>
  <si>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</si>
  <si>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 xml:space="preserve"> 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</si>
  <si>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</si>
  <si>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</si>
  <si>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</si>
  <si>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</t>
  </si>
  <si>
    <t>відшкодування вартості лікарських засобів для лікування окремих захворювань за рахунок відповідної субвенції з державного бюджету</t>
  </si>
  <si>
    <t>утримання об'єктів спільного користування чи ліквідацію негативних наслідків діяльності об'єктів спільного користування</t>
  </si>
  <si>
    <t>реалізацію заходів, спрямованих на підвищення якості освіти за рахунок відповідної субвенції з державного бюджету</t>
  </si>
  <si>
    <t>виконання доручень виборців депутатами обласної ради у 2019 році</t>
  </si>
  <si>
    <t>на капітальні видатки та облаштування об"єктів соціально-культурної сфери</t>
  </si>
  <si>
    <t>на підвищення кваліфікації (рівня освіти) окремих працівників закладів охорони здоров’я та органів управління відповідної галузі</t>
  </si>
  <si>
    <t>на забезпечення пільговими рецептами, технічними засобами пільгової категорії громадян (діти з інвалідністю, онкохворі, УБД, ліквідатори аварії на ЧАЕС) для КНП "Нікопольський районний центр первинної медико-санітарної допомоги"</t>
  </si>
  <si>
    <t>здійснення оплати обовʼязкового платежу до Пенсійного фонду України (4% від вартості автомобіля) для проведення реєстрації 2-х автомобілів</t>
  </si>
  <si>
    <t>реєстрацію автотранспортних засобів в РСЦ МВС</t>
  </si>
  <si>
    <t xml:space="preserve">страховку автотранспортних засобів </t>
  </si>
  <si>
    <t>на виконання п.2.5 заходів районної цільової соціальної програми "Молодь Нікопольщини на 2012-2021 роки" для здійснення доставки призовників Криничуватської сільської ради для проходження обласної медичної комісії для відправки у Збройні Сили України до обласного територіального центру комплектування та соціальної підтримки (військкомату)</t>
  </si>
  <si>
    <t>придбання тапчанів та стелажів для картотеки для КНП «Нікопольський районний центр первинної медико-санітарної допомоги»</t>
  </si>
  <si>
    <t>оплату реєстрації автотранспортного засобу, платежу до пенсійного фонду, страховку автотранспортного засобу</t>
  </si>
  <si>
    <t xml:space="preserve">забезпечення 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</si>
  <si>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 xml:space="preserve">районному бюджету Нікопольського району на здійснення завдань у сфері освіти </t>
  </si>
  <si>
    <t>забезпечення пільговими рецептами та технічними засобами пільгової категорії громадян Чкаловської ОТГ (діти-інваліди, онкохворі, учасники бойових дій, ліквідатори аварії на ЧАЕС) для КНЗ «Нікопольський районний центр первинної медико-санітарної допомоги»</t>
  </si>
  <si>
    <t>придбання необхідного технічного обладнання робочого місця спеціаліста служби містобудівного кадастру оргтехнікою з характеристиками, що дозволяють роботу з графічною інформацією</t>
  </si>
  <si>
    <t xml:space="preserve">для КНП "Нікопольський районний центр первинної медико-санітарної допомоги на проведення поточних ремонтів Приміської, Олексіївської амбулаторій та Старозаводського фельдшерського пункту </t>
  </si>
  <si>
    <t xml:space="preserve">для забезпечення хворих на ендокринні захворювання, що зареєстровані та проживають на території Приміської сільської ради, препаратами інсуліну за рецептами лікаря-ендокринолога </t>
  </si>
  <si>
    <t>на оздоровлення та відпочинок влітку 2019 року дітей-сиріт та дітей, позбавлених батьківського піклування, дітей учасників АТО</t>
  </si>
  <si>
    <t>для поточного ремонту кабінетів КЗ "Інклюзивно-ресурсний центр" Олексіївської загальноосвітньої школи І-ІІІ ступенів</t>
  </si>
  <si>
    <t>придбання паливо-мастильних матеріалів для Олексіївської амбулаторії</t>
  </si>
  <si>
    <t>придбання медикаментів, дезінфікуючих засобів та виробів медичного призначення для Олексіївської амбулаторії</t>
  </si>
  <si>
    <t>придбання медикаментів, дезінфікуючих засобів та виробів медичного призначення для Приміської амбулаторії та Старозаводського фельдшерського пункту</t>
  </si>
  <si>
    <t xml:space="preserve">придбання спортивного інвентарю, кабінету хімії, приладів та матеріалів для кабінету фізики для Капулівської загальноосвітньої школи </t>
  </si>
  <si>
    <t>на утримання Капулівської амбулаторії загальної практики - сімейної медицини на придбання предметів, матеріалів, інвентарю та медикаментів</t>
  </si>
  <si>
    <t xml:space="preserve">на утримання Покровської амбулаторії загальної практики - сімейної медицини на придбання предметів, матеріалів, інвентарю, медикаментів, оплату послуг по поточному ремонту офісної медтехніки </t>
  </si>
  <si>
    <t xml:space="preserve">на утримання Капулівської загальноосвітньої школи на придбання предметів, матеріалів, інвентарю та оплату послуг по поточному ремонту каналізації та вентиляційної системи їдальні </t>
  </si>
  <si>
    <t xml:space="preserve">на утримання Покровської загальноосвітньої школи на придбання предметів, матеріалів, інвентарю та оплату послуг по збільшенню потужності електроспоживання </t>
  </si>
  <si>
    <t>на утримання КЗ "Нікопольська центральна районна лікарня" ДОР на придбання предметів, матеріалів, інвентарю, оплату послуг по поточному ремонту медичного обладнання та навчання працівників та спеціалістів</t>
  </si>
  <si>
    <t xml:space="preserve">поточний ремонт Покровської та Капулівської загальноосвітніх шкіл </t>
  </si>
  <si>
    <t>придбання інсуліну для КЗ «Нікопольська центральна районна лікарня» ДОР</t>
  </si>
  <si>
    <t>на проведення бактеріологічних досліджень громадян Першотравневської сільської ради</t>
  </si>
  <si>
    <t xml:space="preserve">на проведення гістологічних досліджень громадян Першотравневської сільської ради </t>
  </si>
  <si>
    <t xml:space="preserve">для забезпечення препаратами інсуліну громадян Першотравневської сільської ради для КЗ Нікопольська центральна районна лікарня» ДОР </t>
  </si>
  <si>
    <t xml:space="preserve">забезпечення пільговими рецептами пільгової категорії громадян Першотравневської сільської ради для КНП "Нікопольський районний центр первинної медико-санітарної допомоги" </t>
  </si>
  <si>
    <t>поточний ремонт їдальні – облаштування вікон видачі та системи вентиляції харчоблоку Олексіївської загальноосвітній школі І-ІІІ ступенів</t>
  </si>
  <si>
    <t>проведення державної реєстрації шкільного автобуса для Приміської загальноосвітньої школи І-ІІІ ступенів</t>
  </si>
  <si>
    <t xml:space="preserve"> забезпечення пільговими рецептами, технічними засобами пільгової категорії громадян Приміської сільської ради (діти з інвалідністю, онкохворі, учасники бойових дій, ліквідатори аварії на ЧАЕС) для КНЗ «Нікопольський районний центр первинної медико-санітарної допомоги»</t>
  </si>
  <si>
    <t xml:space="preserve">для забезпечення хворих на ендокринні захворювання для КЗ Нікопольська центральна районна лікарня» ДОР </t>
  </si>
  <si>
    <t xml:space="preserve">завершення процедури закупівлі автотранспортних засобів для Чистопільської амбулаторії загальної практики – сімейної медицини </t>
  </si>
  <si>
    <t>оплату комунальних послуг та енергоносіїв для КНП «Нікопольський районний центр первинної медико-санітарної допомоги»</t>
  </si>
  <si>
    <t xml:space="preserve">виконання Програми створення та ведення містобудівного кадастру Нікопольського району Дніпропетровської області </t>
  </si>
  <si>
    <t>оплату за електроенергію для КЗ «Нікопольська центральна районна лікарня» ДОР</t>
  </si>
  <si>
    <t xml:space="preserve">заробітну плату та нарахування для Нікопольського районного територіального центру соціального обслуговування (надання соціальних послуг) </t>
  </si>
  <si>
    <t xml:space="preserve">оплату за комунальні послуги (водопостачання, електрична енергія, природний газ) для Нікопольського районного територіального центру соціального обслуговування (надання соціальних послуг) </t>
  </si>
  <si>
    <t>оплату предметів, матеріалів, обладнання та інвентарю для Нікопольського районного територіального центру соціального обслуговування (надання соціальних послуг)</t>
  </si>
  <si>
    <t xml:space="preserve">оплату послуг, крім комунальних, для Нікопольського районного територіального центру соціального обслуговування (надання соціальних послуг) </t>
  </si>
  <si>
    <t>оплату за продукти харчування для Нікопольського районного територіального центру соціального обслуговування (надання соціальних послуг)</t>
  </si>
  <si>
    <t>окремі заходи по реалізації держпрограм для Нікопольського районного територіального центру соціального обслуговування (надання соціальних послуг)</t>
  </si>
  <si>
    <t>інші поточні видатки для Нікопольського районного територіального центру соціального обслуговування (надання соціальних послуг)</t>
  </si>
  <si>
    <t>придбання молочних сумішей для дітей народжених від ВІЛ інфікованих матерів для КНП «Нікопольський районний центр первинної медико-санітарної допомоги»</t>
  </si>
  <si>
    <t xml:space="preserve">пільгові рецепти для КНП «Нікопольський районний центр первинної медико-санітарної допомоги» </t>
  </si>
  <si>
    <t xml:space="preserve">медичні препарати для КНП «Нікопольський районний центр первинної медико-санітарної допомоги» </t>
  </si>
  <si>
    <t>придбання туберкуліну для охоплення дітей віком від 1 до 4 років туберкулінодіагностикою для КНП «Нікопольський районний центр первинної медико-санітарної допомоги»</t>
  </si>
  <si>
    <t xml:space="preserve">заробітну плату та нарахування для Нікопольського районного центру соціальних служб для сімʼї, дітей та молоді </t>
  </si>
  <si>
    <t xml:space="preserve">оплату за комунальні послуги (електрична енергія, природний газ, водопостачання) для Нікопольського районного центру соціальних служб для сімʼї, дітей та молоді </t>
  </si>
  <si>
    <t xml:space="preserve">оплату предметів, матеріалів, обладнання та інвентарю для Нікопольського районного центру соціальних служб для сімʼї, дітей та молоді </t>
  </si>
  <si>
    <t xml:space="preserve">оплату послуг, крім комунальни,х для Нікопольського районного центру соціальних служб для сімʼї, дітей та молоді </t>
  </si>
  <si>
    <t xml:space="preserve">оплату за енергоносії для КНП «Нікопольський районний центр первинної медико-санітарної допомоги» для Чкаловської та Південної амбулаторії </t>
  </si>
  <si>
    <t xml:space="preserve"> оплату за відрядження для Нікопольського районного центру соціальних служб для сімʼї, дітей та молоді </t>
  </si>
  <si>
    <t xml:space="preserve"> оплату за енергоносії для КНП «Нікопольський районний центр первинної медико-санітарної допомоги»</t>
  </si>
  <si>
    <t xml:space="preserve"> оплату за спеціальне харчування для КНП «Нікопольський районний центр первинної медико-санітарної допомоги» </t>
  </si>
  <si>
    <t>оплату за природний газ для КЗ «Нікопольська центральна районна лікарня» ДОР</t>
  </si>
  <si>
    <t xml:space="preserve">проведення гістологічних досліджень </t>
  </si>
  <si>
    <t xml:space="preserve">проведення бактеріологічних досліджень </t>
  </si>
  <si>
    <t>оплату комунальних послуг та енергоносіїв для КЗ «Нікопольська центральна районна лікарня» ДОР</t>
  </si>
  <si>
    <t>фінансування КНП «Нікопольський районний центр первинної медико-санітарної допомоги» на пільгові рецепти, підгузки та калоприймачі</t>
  </si>
  <si>
    <t xml:space="preserve"> оплату праці сестри медичної вищої категорії загальної практики - сімейної медицини Новософіївського фельдшерського пункту Лозбіновій Тетяни Степанівни </t>
  </si>
  <si>
    <t>для забезпечення якісного функціонування Шолоховської амбулаторії загальної практики - сімейної медицини та Миронівського фельдшерського пункту КНП "Нікопольський центр первинної медико-санітарної допомоги"</t>
  </si>
  <si>
    <t>для забезпечення хворих на ендокринні захворювання, що зареєстровані та проживають на території Новософіївської сільської ради, препаратами інсуліну за рецептами лікаря-ендокринолога</t>
  </si>
  <si>
    <t xml:space="preserve">придбання предметів, матеріалів та інвентарю та на придбання медикаментів для Новософіївського фельдшерського пункту </t>
  </si>
  <si>
    <t xml:space="preserve"> проведення гістологічних досліджень для громадян, які проживають на території Червоногригорівської селищної громади </t>
  </si>
  <si>
    <t>проведення бактеріологічних досліджень для громадян, які проживають на території Червоногригорівської селищної громади</t>
  </si>
  <si>
    <t>придбання чотирьох горілок газових у котельню Покровської загальноосвітньої школи</t>
  </si>
  <si>
    <t>капітальні видатки та облаштування об"єктів соціально-культурної сфери</t>
  </si>
  <si>
    <t xml:space="preserve"> виготовлення проектно-кошторисної документації з капітального ремонту по впровадженню енергозберігаючих заходів: часткова заміна віконних заповнень у Приміській загальноосвітній школі І-ІІІ ступенів та облаштування вхідного ганку</t>
  </si>
  <si>
    <t>капітальний ремонт системи опалення та заміна запірної арматури системи опалення Олексіївської загальноосвітній школі І-ІІІ ступенів</t>
  </si>
  <si>
    <t>придбання обладнання і предметів довгострокового використання для КЗ "Нікопольська центральна районна лікарня" ДОР</t>
  </si>
  <si>
    <t>придбання обладнання і предметів довгострокового використання для Покровської амбулаторії загальної практики - сімейної медицини</t>
  </si>
  <si>
    <t>реалізацію районної програми інформатизації органів виконавчої влади Нікопольського району на 2017-2019 роки в частині придбання обладнання та засобів інформатизації для сектору діловодства та контролю РДА</t>
  </si>
  <si>
    <t xml:space="preserve">капітальний ремонт даху Олексіївської загальноосвітній школі І-ІІІ ступенів </t>
  </si>
  <si>
    <t>для КЗ "Нікопольська центральна районна лікарня" ДОР на капітальний ремонт будівлі</t>
  </si>
  <si>
    <t xml:space="preserve"> придбання комп’ютерного класу для Покровської загальноосвітньої школи</t>
  </si>
  <si>
    <t xml:space="preserve"> придбання обладнання і предметів довгострокового використання для Покровської та Капулівської загальноосвітніх шкіл </t>
  </si>
  <si>
    <t>реалізацію заходів, спрямованих на розвиток системи охорони 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</si>
  <si>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Інші дотації з місцевого бюджету</t>
  </si>
  <si>
    <t>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</si>
  <si>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виконання доручень виборців депутатами обласної ради у 2019 році (нерозподілена)</t>
  </si>
  <si>
    <t>для придбання радіосистеми тп ноутбуку для Приміського сільського будинку культури (за рахунок субвенції на виконання доручень виборців депутатами обласної ради у 2019 році)</t>
  </si>
  <si>
    <t>на проведення гістологічних  досліджень</t>
  </si>
  <si>
    <t xml:space="preserve">на  створення і використання матеріальних резервів для запобігання та ліквідації надзвичайних ситуацій техногенного і природного характеру  та їх наслідків </t>
  </si>
  <si>
    <t>на заходи та роботи з територіальної оборони та мобілізаційної підготовки місцевого значення</t>
  </si>
  <si>
    <t>на виконання програм соціально-економічного розвитку регіонів</t>
  </si>
  <si>
    <t>04309503000</t>
  </si>
  <si>
    <t>Криничуватська сільська рада</t>
  </si>
  <si>
    <t>04309505000</t>
  </si>
  <si>
    <t>Приміська сільська рада</t>
  </si>
  <si>
    <t>04309507000</t>
  </si>
  <si>
    <t>Новософіївська сільська рада</t>
  </si>
  <si>
    <t>04309508000</t>
  </si>
  <si>
    <t>Покровська сільська рада</t>
  </si>
  <si>
    <t>04540000000</t>
  </si>
  <si>
    <t>Червоногригорівська селищна рада</t>
  </si>
  <si>
    <t>04538000000</t>
  </si>
  <si>
    <t>Лошкарівська сільська рада</t>
  </si>
  <si>
    <t>04539000000</t>
  </si>
  <si>
    <t>Першотравневська сільська рада</t>
  </si>
  <si>
    <t>04534000000</t>
  </si>
  <si>
    <t>Чкаловська сільська рада</t>
  </si>
  <si>
    <t>04309200000</t>
  </si>
  <si>
    <t>Районний бюджет</t>
  </si>
  <si>
    <t>04100000000</t>
  </si>
  <si>
    <t>Обласний бюджет</t>
  </si>
  <si>
    <t>Державний бюджет</t>
  </si>
  <si>
    <t>04209100000</t>
  </si>
  <si>
    <t>м. Покров</t>
  </si>
  <si>
    <t>04207100000</t>
  </si>
  <si>
    <t>м. Нікополь</t>
  </si>
  <si>
    <t>04206100000</t>
  </si>
  <si>
    <t>м. Марганець</t>
  </si>
  <si>
    <t>Всього</t>
  </si>
  <si>
    <t>капітальний ремонт та промивку системи опалення КЗ Приміська загальноосвітня школа І-ІІІ ступенів</t>
  </si>
  <si>
    <t>виконання п.2.5 заходів районної цільової соціальної програми "Молодь Нікопольщини на 2012-2021 роки" для здійснення доставки призовників Приміської сільської ради для проходження обласної медичної комісії та для відправки у Збройні Сили України до обласного територіального центру комплектування та соціальної підтримки (військкомату)</t>
  </si>
  <si>
    <t>Голова районної ради</t>
  </si>
  <si>
    <t>на заробітну плату та нарахування на оплату праці для Катеринівського фельдшерського пункту та Капулівської амбулаторії загальної практики - сімейної медицини</t>
  </si>
  <si>
    <t>ЗМІНИ</t>
  </si>
  <si>
    <t>до додатка 5 "Міжбюджетні трансферти на 2019 рік"</t>
  </si>
  <si>
    <t>придбання паливо-мастильних матеріалів для Приміської амбулаторії</t>
  </si>
  <si>
    <t>КБКД 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</si>
  <si>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</si>
  <si>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для забезпечення препаратами інсуліну громадян Першотравневської сільської ради для КП Нікопольська центральна районна лікарня» ДОР </t>
  </si>
  <si>
    <t xml:space="preserve">на питну воду та підвіз питної води для Нікопольського районного територіального центру соціального обслуговування (надання соціальних послуг) </t>
  </si>
  <si>
    <t xml:space="preserve">на забезпечення лікарськими засобами, витратними матеріалами, медичним оснащенням, обладнанням, меблями відділення гемодіалізу на базі комунального підприємства «Нікопольська центральна районна лікарня» Дніпропетровської обласної ради» та надання медичної допомоги жителям м.Нікополя з хронічною нирковою недостатністю, які потребують замісної ниркової терапії методом гемодіалізу </t>
  </si>
  <si>
    <t>для КНП  «Нікопольський районний центр первинної медико-санітарної допомоги» на реєстрацію та страхування автотранспортних засобів в РСЦ МВС</t>
  </si>
  <si>
    <t>для КНП  «Нікопольський районний центр первинної медико-санітарної допомоги» на придбання дизельного пального для забезпечення двох нових автомобілів паливно-мастильними матеріалами</t>
  </si>
  <si>
    <t xml:space="preserve">капітальний ремонт по впровадженню енергозберігаючих заходів: часткова заміна віконних заповнень у Приміській загальноосвітній школі І-ІІІ ступенів </t>
  </si>
  <si>
    <t xml:space="preserve">капітальний ремонт ганку Приміської загальноосвітньої школи І-ІІІ ступенів </t>
  </si>
  <si>
    <t>виготовлення проектно-кошторисної документації «Реконструкція системи газопостачання» Нікопольського районного територіального центру соціального обслуговування (надання соціальних послуг)</t>
  </si>
  <si>
    <t>придбання інсуліну для КП «Нікопольська центральна районна лікарня» ДОР</t>
  </si>
  <si>
    <t>оплату за електроенергію для КП «Нікопольська центральна районна лікарня» ДОР</t>
  </si>
  <si>
    <t>оплату за природний газ для КП «Нікопольська центральна районна лікарня» ДОР</t>
  </si>
  <si>
    <t>оплату комунальних послуг та енергоносіїв для КП «Нікопольська центральна районна лікарня» ДОР</t>
  </si>
  <si>
    <t xml:space="preserve">КНП «Нікопольський районний центр первинної медико-санітарної допомоги» на придбання комплекту зимової гуми на автомобіль RENAUIT для обслуговування Чистопільської амбулаторії загальної практики – сімейної медицини </t>
  </si>
  <si>
    <t xml:space="preserve">КНП «Нікопольський районний центр первинної медико-санітарної допомоги» на придбання туберкуліну для охоплення дітей Першотравневської сільської ради віком від 1 до 14 років туберкулінодіагностикою </t>
  </si>
  <si>
    <t>С. КРИВОНОС</t>
  </si>
  <si>
    <t>на утримання КП "Нікопольська центральна районна лікарня" ДОР на придбання предметів, матеріалів, інвентарю, оплату послуг по поточному ремонту медичного обладнання та навчання працівників та спеціалістів</t>
  </si>
  <si>
    <t>придбання інсуліну для громадян Покровської сільської ради для КЗ «Нікопольська центральна районна лікарня» ДОР</t>
  </si>
  <si>
    <t>придбання інсуліну для громадян Покровської сільської ради для КП «Нікопольська центральна районна лікарня» ДОР</t>
  </si>
  <si>
    <t>придбання обладнання і предметів довгострокового використання для КП "Нікопольська центральна районна лікарня" ДОР</t>
  </si>
  <si>
    <t xml:space="preserve">на придбання інсуліну для хворих на ендокринні захворювання для КП «Нікопольська центральна районна лікарня» ДОР </t>
  </si>
  <si>
    <t xml:space="preserve">на придбання інсуліну для хворих на ендокринні захворювання для КЗ «Нікопольська центральна районна лікарня» ДОР </t>
  </si>
  <si>
    <t>Додаток 4 
до розпорядження
голови районної ради</t>
  </si>
  <si>
    <t>Заступник голови районної ради</t>
  </si>
  <si>
    <t>В.ЄВТУШЕНКО</t>
  </si>
  <si>
    <t>на оплату заробітної плати та нарахування на заробітну плату для КП "Нікопольська центральна районна лікарня" ДОР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</si>
</sst>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5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3" fillId="0" borderId="4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wrapText="1"/>
      <protection/>
    </xf>
    <xf numFmtId="4" fontId="3" fillId="0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" wrapText="1"/>
      <protection/>
    </xf>
    <xf numFmtId="0" fontId="3" fillId="0" borderId="0" xfId="0" applyNumberFormat="1" applyFont="1" applyFill="1" applyAlignment="1" applyProtection="1">
      <alignment horizontal="right" wrapText="1"/>
      <protection/>
    </xf>
    <xf numFmtId="0" fontId="3" fillId="0" borderId="0" xfId="0" applyNumberFormat="1" applyFont="1" applyFill="1" applyAlignment="1" applyProtection="1">
      <alignment/>
      <protection/>
    </xf>
    <xf numFmtId="2" fontId="3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6"/>
  <sheetViews>
    <sheetView tabSelected="1" view="pageBreakPreview" zoomScale="50" zoomScaleNormal="60" zoomScaleSheetLayoutView="50" workbookViewId="0" topLeftCell="A1">
      <pane xSplit="2" ySplit="10" topLeftCell="H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V16384"/>
    </sheetView>
  </sheetViews>
  <sheetFormatPr defaultColWidth="7.875" defaultRowHeight="12.75"/>
  <cols>
    <col min="1" max="1" width="18.00390625" style="2" customWidth="1"/>
    <col min="2" max="2" width="33.25390625" style="2" customWidth="1"/>
    <col min="3" max="3" width="29.625" style="2" hidden="1" customWidth="1"/>
    <col min="4" max="4" width="19.625" style="2" hidden="1" customWidth="1"/>
    <col min="5" max="5" width="68.00390625" style="2" hidden="1" customWidth="1"/>
    <col min="6" max="6" width="29.75390625" style="2" hidden="1" customWidth="1"/>
    <col min="7" max="7" width="59.25390625" style="2" hidden="1" customWidth="1"/>
    <col min="8" max="8" width="58.25390625" style="2" customWidth="1"/>
    <col min="9" max="9" width="46.625" style="2" customWidth="1"/>
    <col min="10" max="11" width="24.125" style="2" hidden="1" customWidth="1"/>
    <col min="12" max="12" width="25.00390625" style="2" hidden="1" customWidth="1"/>
    <col min="13" max="13" width="24.375" style="2" hidden="1" customWidth="1"/>
    <col min="14" max="14" width="26.625" style="2" customWidth="1"/>
    <col min="15" max="15" width="3.375" style="2" hidden="1" customWidth="1"/>
    <col min="16" max="16" width="33.25390625" style="2" customWidth="1"/>
    <col min="17" max="17" width="22.75390625" style="2" hidden="1" customWidth="1"/>
    <col min="18" max="18" width="31.75390625" style="2" hidden="1" customWidth="1"/>
    <col min="19" max="19" width="22.00390625" style="2" hidden="1" customWidth="1"/>
    <col min="20" max="20" width="23.75390625" style="2" hidden="1" customWidth="1"/>
    <col min="21" max="21" width="52.875" style="2" hidden="1" customWidth="1"/>
    <col min="22" max="23" width="30.00390625" style="2" hidden="1" customWidth="1"/>
    <col min="24" max="24" width="19.75390625" style="2" hidden="1" customWidth="1"/>
    <col min="25" max="25" width="19.125" style="2" hidden="1" customWidth="1"/>
    <col min="26" max="26" width="28.75390625" style="2" hidden="1" customWidth="1"/>
    <col min="27" max="27" width="28.375" style="2" hidden="1" customWidth="1"/>
    <col min="28" max="28" width="38.25390625" style="2" hidden="1" customWidth="1"/>
    <col min="29" max="29" width="25.125" style="2" hidden="1" customWidth="1"/>
    <col min="30" max="30" width="20.75390625" style="2" hidden="1" customWidth="1"/>
    <col min="31" max="31" width="33.875" style="2" hidden="1" customWidth="1"/>
    <col min="32" max="32" width="38.375" style="2" hidden="1" customWidth="1"/>
    <col min="33" max="33" width="33.875" style="2" hidden="1" customWidth="1"/>
    <col min="34" max="34" width="23.125" style="2" hidden="1" customWidth="1"/>
    <col min="35" max="35" width="31.00390625" style="2" hidden="1" customWidth="1"/>
    <col min="36" max="37" width="28.375" style="2" hidden="1" customWidth="1"/>
    <col min="38" max="38" width="29.375" style="2" hidden="1" customWidth="1"/>
    <col min="39" max="40" width="28.375" style="2" hidden="1" customWidth="1"/>
    <col min="41" max="41" width="24.125" style="2" hidden="1" customWidth="1"/>
    <col min="42" max="42" width="33.25390625" style="2" hidden="1" customWidth="1"/>
    <col min="43" max="43" width="21.625" style="2" hidden="1" customWidth="1"/>
    <col min="44" max="44" width="25.25390625" style="2" hidden="1" customWidth="1"/>
    <col min="45" max="45" width="28.375" style="2" hidden="1" customWidth="1"/>
    <col min="46" max="47" width="22.75390625" style="2" hidden="1" customWidth="1"/>
    <col min="48" max="48" width="39.875" style="2" hidden="1" customWidth="1"/>
    <col min="49" max="49" width="31.875" style="2" hidden="1" customWidth="1"/>
    <col min="50" max="50" width="25.625" style="2" hidden="1" customWidth="1"/>
    <col min="51" max="51" width="24.125" style="2" hidden="1" customWidth="1"/>
    <col min="52" max="53" width="36.375" style="2" hidden="1" customWidth="1"/>
    <col min="54" max="54" width="20.625" style="2" hidden="1" customWidth="1"/>
    <col min="55" max="56" width="24.875" style="2" hidden="1" customWidth="1"/>
    <col min="57" max="57" width="23.375" style="2" hidden="1" customWidth="1"/>
    <col min="58" max="58" width="24.25390625" style="2" hidden="1" customWidth="1"/>
    <col min="59" max="59" width="29.125" style="2" hidden="1" customWidth="1"/>
    <col min="60" max="60" width="27.75390625" style="2" hidden="1" customWidth="1"/>
    <col min="61" max="61" width="21.25390625" style="2" hidden="1" customWidth="1"/>
    <col min="62" max="62" width="6.00390625" style="2" hidden="1" customWidth="1"/>
    <col min="63" max="63" width="32.625" style="2" hidden="1" customWidth="1"/>
    <col min="64" max="64" width="34.875" style="2" hidden="1" customWidth="1"/>
    <col min="65" max="66" width="26.25390625" style="2" hidden="1" customWidth="1"/>
    <col min="67" max="67" width="22.75390625" style="2" hidden="1" customWidth="1"/>
    <col min="68" max="68" width="34.625" style="2" hidden="1" customWidth="1"/>
    <col min="69" max="69" width="22.25390625" style="2" hidden="1" customWidth="1"/>
    <col min="70" max="70" width="24.25390625" style="2" hidden="1" customWidth="1"/>
    <col min="71" max="71" width="24.00390625" style="2" hidden="1" customWidth="1"/>
    <col min="72" max="73" width="23.375" style="2" hidden="1" customWidth="1"/>
    <col min="74" max="74" width="22.125" style="2" hidden="1" customWidth="1"/>
    <col min="75" max="75" width="28.125" style="2" customWidth="1"/>
    <col min="76" max="76" width="29.25390625" style="2" customWidth="1"/>
    <col min="77" max="77" width="31.00390625" style="2" hidden="1" customWidth="1"/>
    <col min="78" max="79" width="25.25390625" style="2" hidden="1" customWidth="1"/>
    <col min="80" max="80" width="24.875" style="2" hidden="1" customWidth="1"/>
    <col min="81" max="81" width="26.375" style="2" hidden="1" customWidth="1"/>
    <col min="82" max="82" width="21.375" style="2" hidden="1" customWidth="1"/>
    <col min="83" max="83" width="19.25390625" style="2" hidden="1" customWidth="1"/>
    <col min="84" max="85" width="21.25390625" style="2" hidden="1" customWidth="1"/>
    <col min="86" max="86" width="24.375" style="2" hidden="1" customWidth="1"/>
    <col min="87" max="87" width="20.625" style="2" hidden="1" customWidth="1"/>
    <col min="88" max="88" width="22.00390625" style="2" hidden="1" customWidth="1"/>
    <col min="89" max="89" width="25.00390625" style="2" hidden="1" customWidth="1"/>
    <col min="90" max="90" width="23.375" style="2" hidden="1" customWidth="1"/>
    <col min="91" max="91" width="24.125" style="2" hidden="1" customWidth="1"/>
    <col min="92" max="92" width="26.625" style="2" hidden="1" customWidth="1"/>
    <col min="93" max="93" width="26.00390625" style="2" hidden="1" customWidth="1"/>
    <col min="94" max="94" width="22.875" style="2" hidden="1" customWidth="1"/>
    <col min="95" max="96" width="24.75390625" style="2" hidden="1" customWidth="1"/>
    <col min="97" max="99" width="22.00390625" style="2" hidden="1" customWidth="1"/>
    <col min="100" max="100" width="24.25390625" style="2" hidden="1" customWidth="1"/>
    <col min="101" max="103" width="22.00390625" style="2" hidden="1" customWidth="1"/>
    <col min="104" max="104" width="28.75390625" style="2" hidden="1" customWidth="1"/>
    <col min="105" max="105" width="26.25390625" style="2" hidden="1" customWidth="1"/>
    <col min="106" max="106" width="23.75390625" style="2" hidden="1" customWidth="1"/>
    <col min="107" max="107" width="25.75390625" style="2" hidden="1" customWidth="1"/>
    <col min="108" max="108" width="27.375" style="2" hidden="1" customWidth="1"/>
    <col min="109" max="109" width="22.375" style="2" hidden="1" customWidth="1"/>
    <col min="110" max="110" width="20.75390625" style="2" hidden="1" customWidth="1"/>
    <col min="111" max="111" width="31.625" style="2" hidden="1" customWidth="1"/>
    <col min="112" max="112" width="22.375" style="2" hidden="1" customWidth="1"/>
    <col min="113" max="113" width="30.75390625" style="2" hidden="1" customWidth="1"/>
    <col min="114" max="114" width="6.875" style="2" hidden="1" customWidth="1"/>
    <col min="115" max="115" width="29.625" style="2" hidden="1" customWidth="1"/>
    <col min="116" max="116" width="30.75390625" style="2" hidden="1" customWidth="1"/>
    <col min="117" max="117" width="22.375" style="2" hidden="1" customWidth="1"/>
    <col min="118" max="118" width="31.00390625" style="2" hidden="1" customWidth="1"/>
    <col min="119" max="119" width="23.875" style="2" hidden="1" customWidth="1"/>
    <col min="120" max="120" width="27.25390625" style="2" hidden="1" customWidth="1"/>
    <col min="121" max="121" width="23.875" style="2" hidden="1" customWidth="1"/>
    <col min="122" max="122" width="31.875" style="2" hidden="1" customWidth="1"/>
    <col min="123" max="123" width="21.75390625" style="2" hidden="1" customWidth="1"/>
    <col min="124" max="124" width="23.75390625" style="2" hidden="1" customWidth="1"/>
    <col min="125" max="125" width="26.875" style="2" hidden="1" customWidth="1"/>
    <col min="126" max="126" width="33.00390625" style="2" customWidth="1"/>
    <col min="127" max="127" width="20.25390625" style="2" hidden="1" customWidth="1"/>
    <col min="128" max="128" width="28.375" style="2" hidden="1" customWidth="1"/>
    <col min="129" max="129" width="44.75390625" style="2" hidden="1" customWidth="1"/>
    <col min="130" max="130" width="35.375" style="2" hidden="1" customWidth="1"/>
    <col min="131" max="131" width="26.25390625" style="2" hidden="1" customWidth="1"/>
    <col min="132" max="133" width="27.00390625" style="2" hidden="1" customWidth="1"/>
    <col min="134" max="135" width="30.25390625" style="2" hidden="1" customWidth="1"/>
    <col min="136" max="136" width="26.25390625" style="2" hidden="1" customWidth="1"/>
    <col min="137" max="137" width="35.625" style="2" hidden="1" customWidth="1"/>
    <col min="138" max="138" width="42.625" style="2" customWidth="1"/>
    <col min="139" max="139" width="17.625" style="2" customWidth="1"/>
    <col min="140" max="16384" width="7.875" style="2" customWidth="1"/>
  </cols>
  <sheetData>
    <row r="1" spans="7:173" ht="93" customHeight="1">
      <c r="G1" s="3"/>
      <c r="H1" s="4"/>
      <c r="I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6" t="s">
        <v>195</v>
      </c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3"/>
      <c r="DX1" s="3"/>
      <c r="DY1" s="3"/>
      <c r="DZ1" s="5"/>
      <c r="EA1" s="5"/>
      <c r="EB1" s="5"/>
      <c r="EC1" s="5"/>
      <c r="ED1" s="5"/>
      <c r="EE1" s="5"/>
      <c r="EF1" s="5"/>
      <c r="EG1" s="5" t="s">
        <v>195</v>
      </c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</row>
    <row r="2" spans="1:138" ht="3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6"/>
      <c r="EA2" s="6"/>
      <c r="EB2" s="6"/>
      <c r="EC2" s="6"/>
      <c r="ED2" s="6"/>
      <c r="EE2" s="6"/>
      <c r="EF2" s="6"/>
      <c r="EG2" s="6"/>
      <c r="EH2" s="5"/>
    </row>
    <row r="3" spans="1:137" ht="22.5" customHeight="1">
      <c r="A3" s="7" t="s">
        <v>169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</row>
    <row r="4" spans="1:138" ht="28.5" customHeight="1">
      <c r="A4" s="7" t="s">
        <v>170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8"/>
    </row>
    <row r="5" spans="1:125" ht="23.25" customHeight="1">
      <c r="A5" s="9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</row>
    <row r="6" spans="1:137" ht="67.5" customHeight="1">
      <c r="A6" s="10" t="s">
        <v>0</v>
      </c>
      <c r="B6" s="10" t="s">
        <v>1</v>
      </c>
      <c r="C6" s="11" t="s">
        <v>2</v>
      </c>
      <c r="D6" s="12"/>
      <c r="E6" s="12"/>
      <c r="F6" s="12"/>
      <c r="G6" s="12"/>
      <c r="H6" s="13"/>
      <c r="I6" s="14"/>
      <c r="J6" s="10" t="s">
        <v>2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2" t="s">
        <v>2</v>
      </c>
      <c r="CT6" s="12"/>
      <c r="CU6" s="12"/>
      <c r="CV6" s="12"/>
      <c r="CW6" s="15"/>
      <c r="CX6" s="15"/>
      <c r="CY6" s="15"/>
      <c r="CZ6" s="15"/>
      <c r="DA6" s="15"/>
      <c r="DB6" s="15"/>
      <c r="DC6" s="16"/>
      <c r="DD6" s="10" t="s">
        <v>2</v>
      </c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 t="s">
        <v>2</v>
      </c>
      <c r="DP6" s="10"/>
      <c r="DQ6" s="10"/>
      <c r="DR6" s="10"/>
      <c r="DS6" s="10"/>
      <c r="DT6" s="10"/>
      <c r="DU6" s="10"/>
      <c r="DV6" s="17" t="s">
        <v>3</v>
      </c>
      <c r="DW6" s="11" t="s">
        <v>4</v>
      </c>
      <c r="DX6" s="12"/>
      <c r="DY6" s="12"/>
      <c r="DZ6" s="12"/>
      <c r="EA6" s="12"/>
      <c r="EB6" s="12" t="s">
        <v>4</v>
      </c>
      <c r="EC6" s="12"/>
      <c r="ED6" s="12"/>
      <c r="EE6" s="12"/>
      <c r="EF6" s="13"/>
      <c r="EG6" s="17" t="s">
        <v>3</v>
      </c>
    </row>
    <row r="7" spans="1:137" ht="39" customHeight="1">
      <c r="A7" s="10"/>
      <c r="B7" s="10"/>
      <c r="C7" s="10" t="s">
        <v>5</v>
      </c>
      <c r="D7" s="10"/>
      <c r="E7" s="11" t="s">
        <v>6</v>
      </c>
      <c r="F7" s="12"/>
      <c r="G7" s="12"/>
      <c r="H7" s="13"/>
      <c r="I7" s="14"/>
      <c r="J7" s="10" t="s">
        <v>6</v>
      </c>
      <c r="K7" s="10"/>
      <c r="L7" s="10"/>
      <c r="M7" s="10"/>
      <c r="N7" s="10"/>
      <c r="O7" s="10"/>
      <c r="P7" s="10"/>
      <c r="Q7" s="10"/>
      <c r="R7" s="10" t="s">
        <v>7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2" t="s">
        <v>7</v>
      </c>
      <c r="CT7" s="12"/>
      <c r="CU7" s="12"/>
      <c r="CV7" s="12"/>
      <c r="CW7" s="15"/>
      <c r="CX7" s="15"/>
      <c r="CY7" s="15"/>
      <c r="CZ7" s="15"/>
      <c r="DA7" s="15"/>
      <c r="DB7" s="15"/>
      <c r="DC7" s="16"/>
      <c r="DD7" s="10" t="s">
        <v>7</v>
      </c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 t="s">
        <v>7</v>
      </c>
      <c r="DP7" s="10"/>
      <c r="DQ7" s="10"/>
      <c r="DR7" s="10"/>
      <c r="DS7" s="10"/>
      <c r="DT7" s="10"/>
      <c r="DU7" s="18" t="s">
        <v>6</v>
      </c>
      <c r="DV7" s="17"/>
      <c r="DW7" s="10" t="s">
        <v>5</v>
      </c>
      <c r="DX7" s="18" t="s">
        <v>6</v>
      </c>
      <c r="DY7" s="19" t="s">
        <v>6</v>
      </c>
      <c r="DZ7" s="11" t="s">
        <v>7</v>
      </c>
      <c r="EA7" s="13"/>
      <c r="EB7" s="11" t="s">
        <v>7</v>
      </c>
      <c r="EC7" s="12"/>
      <c r="ED7" s="12"/>
      <c r="EE7" s="12"/>
      <c r="EF7" s="13"/>
      <c r="EG7" s="17"/>
    </row>
    <row r="8" spans="1:137" ht="34.5" customHeight="1">
      <c r="A8" s="10"/>
      <c r="B8" s="10"/>
      <c r="C8" s="10"/>
      <c r="D8" s="10"/>
      <c r="E8" s="20" t="s">
        <v>8</v>
      </c>
      <c r="F8" s="21"/>
      <c r="G8" s="21"/>
      <c r="H8" s="21"/>
      <c r="I8" s="22"/>
      <c r="J8" s="17" t="s">
        <v>8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21" t="s">
        <v>8</v>
      </c>
      <c r="CT8" s="21"/>
      <c r="CU8" s="21"/>
      <c r="CV8" s="21"/>
      <c r="CW8" s="23"/>
      <c r="CX8" s="23"/>
      <c r="CY8" s="23"/>
      <c r="CZ8" s="23"/>
      <c r="DA8" s="23"/>
      <c r="DB8" s="23"/>
      <c r="DC8" s="24"/>
      <c r="DD8" s="25" t="s">
        <v>8</v>
      </c>
      <c r="DE8" s="17" t="s">
        <v>9</v>
      </c>
      <c r="DF8" s="17"/>
      <c r="DG8" s="17"/>
      <c r="DH8" s="17"/>
      <c r="DI8" s="17"/>
      <c r="DJ8" s="17"/>
      <c r="DK8" s="17"/>
      <c r="DL8" s="17"/>
      <c r="DM8" s="17"/>
      <c r="DN8" s="17"/>
      <c r="DO8" s="17" t="s">
        <v>9</v>
      </c>
      <c r="DP8" s="17"/>
      <c r="DQ8" s="17"/>
      <c r="DR8" s="17"/>
      <c r="DS8" s="17"/>
      <c r="DT8" s="17"/>
      <c r="DU8" s="17"/>
      <c r="DV8" s="17"/>
      <c r="DW8" s="10"/>
      <c r="DX8" s="20" t="s">
        <v>8</v>
      </c>
      <c r="DY8" s="21"/>
      <c r="DZ8" s="21"/>
      <c r="EA8" s="21"/>
      <c r="EB8" s="21" t="s">
        <v>8</v>
      </c>
      <c r="EC8" s="21"/>
      <c r="ED8" s="22"/>
      <c r="EE8" s="20" t="s">
        <v>9</v>
      </c>
      <c r="EF8" s="21"/>
      <c r="EG8" s="17"/>
    </row>
    <row r="9" spans="1:137" ht="40.5" customHeight="1">
      <c r="A9" s="10"/>
      <c r="B9" s="10"/>
      <c r="C9" s="26" t="s">
        <v>10</v>
      </c>
      <c r="D9" s="26" t="s">
        <v>11</v>
      </c>
      <c r="E9" s="26" t="s">
        <v>12</v>
      </c>
      <c r="F9" s="26" t="s">
        <v>13</v>
      </c>
      <c r="G9" s="26" t="s">
        <v>14</v>
      </c>
      <c r="H9" s="26" t="s">
        <v>15</v>
      </c>
      <c r="I9" s="26" t="s">
        <v>172</v>
      </c>
      <c r="J9" s="26" t="s">
        <v>16</v>
      </c>
      <c r="K9" s="26" t="s">
        <v>17</v>
      </c>
      <c r="L9" s="26" t="s">
        <v>18</v>
      </c>
      <c r="M9" s="26" t="s">
        <v>19</v>
      </c>
      <c r="N9" s="26" t="s">
        <v>20</v>
      </c>
      <c r="O9" s="26" t="s">
        <v>21</v>
      </c>
      <c r="P9" s="26" t="s">
        <v>22</v>
      </c>
      <c r="Q9" s="26" t="s">
        <v>23</v>
      </c>
      <c r="R9" s="25" t="s">
        <v>24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7" t="s">
        <v>24</v>
      </c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21" t="s">
        <v>24</v>
      </c>
      <c r="CT9" s="21"/>
      <c r="CU9" s="21"/>
      <c r="CV9" s="21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4"/>
      <c r="DU9" s="26" t="s">
        <v>25</v>
      </c>
      <c r="DV9" s="17"/>
      <c r="DW9" s="26" t="s">
        <v>26</v>
      </c>
      <c r="DX9" s="26" t="s">
        <v>27</v>
      </c>
      <c r="DY9" s="26" t="s">
        <v>28</v>
      </c>
      <c r="DZ9" s="26" t="s">
        <v>29</v>
      </c>
      <c r="EA9" s="26" t="s">
        <v>29</v>
      </c>
      <c r="EB9" s="26" t="s">
        <v>30</v>
      </c>
      <c r="EC9" s="26" t="s">
        <v>30</v>
      </c>
      <c r="ED9" s="26" t="s">
        <v>30</v>
      </c>
      <c r="EE9" s="26" t="s">
        <v>31</v>
      </c>
      <c r="EF9" s="26" t="s">
        <v>30</v>
      </c>
      <c r="EG9" s="17"/>
    </row>
    <row r="10" spans="1:137" ht="252.75" customHeight="1">
      <c r="A10" s="10"/>
      <c r="B10" s="10"/>
      <c r="C10" s="26" t="s">
        <v>32</v>
      </c>
      <c r="D10" s="26" t="s">
        <v>33</v>
      </c>
      <c r="E10" s="26" t="s">
        <v>34</v>
      </c>
      <c r="F10" s="26" t="s">
        <v>35</v>
      </c>
      <c r="G10" s="26" t="s">
        <v>36</v>
      </c>
      <c r="H10" s="27" t="s">
        <v>37</v>
      </c>
      <c r="I10" s="27" t="s">
        <v>173</v>
      </c>
      <c r="J10" s="27" t="s">
        <v>38</v>
      </c>
      <c r="K10" s="27" t="s">
        <v>39</v>
      </c>
      <c r="L10" s="27" t="s">
        <v>40</v>
      </c>
      <c r="M10" s="27" t="s">
        <v>41</v>
      </c>
      <c r="N10" s="27" t="s">
        <v>42</v>
      </c>
      <c r="O10" s="27" t="s">
        <v>43</v>
      </c>
      <c r="P10" s="27" t="s">
        <v>44</v>
      </c>
      <c r="Q10" s="27" t="s">
        <v>45</v>
      </c>
      <c r="R10" s="27" t="s">
        <v>46</v>
      </c>
      <c r="S10" s="27" t="s">
        <v>47</v>
      </c>
      <c r="T10" s="27" t="s">
        <v>48</v>
      </c>
      <c r="U10" s="27" t="s">
        <v>176</v>
      </c>
      <c r="V10" s="27" t="s">
        <v>49</v>
      </c>
      <c r="W10" s="27" t="s">
        <v>50</v>
      </c>
      <c r="X10" s="27" t="s">
        <v>51</v>
      </c>
      <c r="Y10" s="27" t="s">
        <v>52</v>
      </c>
      <c r="Z10" s="27" t="s">
        <v>177</v>
      </c>
      <c r="AA10" s="27" t="s">
        <v>178</v>
      </c>
      <c r="AB10" s="27" t="s">
        <v>53</v>
      </c>
      <c r="AC10" s="27" t="s">
        <v>54</v>
      </c>
      <c r="AD10" s="27" t="s">
        <v>55</v>
      </c>
      <c r="AE10" s="27" t="s">
        <v>56</v>
      </c>
      <c r="AF10" s="27" t="s">
        <v>186</v>
      </c>
      <c r="AG10" s="27" t="s">
        <v>187</v>
      </c>
      <c r="AH10" s="27" t="s">
        <v>57</v>
      </c>
      <c r="AI10" s="27" t="s">
        <v>58</v>
      </c>
      <c r="AJ10" s="27" t="s">
        <v>59</v>
      </c>
      <c r="AK10" s="27" t="s">
        <v>60</v>
      </c>
      <c r="AL10" s="27" t="s">
        <v>166</v>
      </c>
      <c r="AM10" s="27" t="s">
        <v>61</v>
      </c>
      <c r="AN10" s="27" t="s">
        <v>62</v>
      </c>
      <c r="AO10" s="27" t="s">
        <v>63</v>
      </c>
      <c r="AP10" s="27" t="s">
        <v>171</v>
      </c>
      <c r="AQ10" s="27" t="s">
        <v>64</v>
      </c>
      <c r="AR10" s="27" t="s">
        <v>65</v>
      </c>
      <c r="AS10" s="27" t="s">
        <v>66</v>
      </c>
      <c r="AT10" s="27" t="s">
        <v>67</v>
      </c>
      <c r="AU10" s="27" t="s">
        <v>68</v>
      </c>
      <c r="AV10" s="27" t="s">
        <v>168</v>
      </c>
      <c r="AW10" s="27" t="s">
        <v>69</v>
      </c>
      <c r="AX10" s="27" t="s">
        <v>70</v>
      </c>
      <c r="AY10" s="27" t="s">
        <v>71</v>
      </c>
      <c r="AZ10" s="27" t="s">
        <v>72</v>
      </c>
      <c r="BA10" s="27" t="s">
        <v>189</v>
      </c>
      <c r="BB10" s="27" t="s">
        <v>73</v>
      </c>
      <c r="BC10" s="27" t="s">
        <v>193</v>
      </c>
      <c r="BD10" s="27" t="s">
        <v>194</v>
      </c>
      <c r="BE10" s="27" t="s">
        <v>182</v>
      </c>
      <c r="BF10" s="27" t="s">
        <v>74</v>
      </c>
      <c r="BG10" s="27" t="s">
        <v>190</v>
      </c>
      <c r="BH10" s="27" t="s">
        <v>191</v>
      </c>
      <c r="BI10" s="27" t="s">
        <v>75</v>
      </c>
      <c r="BJ10" s="27" t="s">
        <v>76</v>
      </c>
      <c r="BK10" s="27" t="s">
        <v>174</v>
      </c>
      <c r="BL10" s="27" t="s">
        <v>77</v>
      </c>
      <c r="BM10" s="27" t="s">
        <v>78</v>
      </c>
      <c r="BN10" s="27" t="s">
        <v>79</v>
      </c>
      <c r="BO10" s="27" t="s">
        <v>80</v>
      </c>
      <c r="BP10" s="27" t="s">
        <v>81</v>
      </c>
      <c r="BQ10" s="27" t="s">
        <v>82</v>
      </c>
      <c r="BR10" s="27" t="s">
        <v>83</v>
      </c>
      <c r="BS10" s="27" t="s">
        <v>84</v>
      </c>
      <c r="BT10" s="27" t="s">
        <v>85</v>
      </c>
      <c r="BU10" s="27" t="s">
        <v>183</v>
      </c>
      <c r="BV10" s="27" t="s">
        <v>86</v>
      </c>
      <c r="BW10" s="27" t="s">
        <v>198</v>
      </c>
      <c r="BX10" s="27" t="s">
        <v>87</v>
      </c>
      <c r="BY10" s="27" t="s">
        <v>175</v>
      </c>
      <c r="BZ10" s="27" t="s">
        <v>88</v>
      </c>
      <c r="CA10" s="27" t="s">
        <v>89</v>
      </c>
      <c r="CB10" s="27" t="s">
        <v>90</v>
      </c>
      <c r="CC10" s="27" t="s">
        <v>91</v>
      </c>
      <c r="CD10" s="27" t="s">
        <v>92</v>
      </c>
      <c r="CE10" s="27" t="s">
        <v>93</v>
      </c>
      <c r="CF10" s="27" t="s">
        <v>94</v>
      </c>
      <c r="CG10" s="27" t="s">
        <v>95</v>
      </c>
      <c r="CH10" s="27" t="s">
        <v>96</v>
      </c>
      <c r="CI10" s="27" t="s">
        <v>97</v>
      </c>
      <c r="CJ10" s="27" t="s">
        <v>98</v>
      </c>
      <c r="CK10" s="27" t="s">
        <v>99</v>
      </c>
      <c r="CL10" s="27" t="s">
        <v>100</v>
      </c>
      <c r="CM10" s="27" t="s">
        <v>101</v>
      </c>
      <c r="CN10" s="27" t="s">
        <v>102</v>
      </c>
      <c r="CO10" s="27" t="s">
        <v>103</v>
      </c>
      <c r="CP10" s="27" t="s">
        <v>104</v>
      </c>
      <c r="CQ10" s="27" t="s">
        <v>105</v>
      </c>
      <c r="CR10" s="27" t="s">
        <v>184</v>
      </c>
      <c r="CS10" s="28" t="s">
        <v>106</v>
      </c>
      <c r="CT10" s="27" t="s">
        <v>107</v>
      </c>
      <c r="CU10" s="27" t="s">
        <v>108</v>
      </c>
      <c r="CV10" s="27" t="s">
        <v>185</v>
      </c>
      <c r="CW10" s="27" t="s">
        <v>109</v>
      </c>
      <c r="CX10" s="27" t="s">
        <v>110</v>
      </c>
      <c r="CY10" s="27" t="s">
        <v>111</v>
      </c>
      <c r="CZ10" s="27" t="s">
        <v>112</v>
      </c>
      <c r="DA10" s="27" t="s">
        <v>113</v>
      </c>
      <c r="DB10" s="27" t="s">
        <v>114</v>
      </c>
      <c r="DC10" s="29" t="s">
        <v>115</v>
      </c>
      <c r="DD10" s="27" t="s">
        <v>116</v>
      </c>
      <c r="DE10" s="27" t="s">
        <v>117</v>
      </c>
      <c r="DF10" s="27" t="s">
        <v>118</v>
      </c>
      <c r="DG10" s="27" t="s">
        <v>119</v>
      </c>
      <c r="DH10" s="27" t="s">
        <v>120</v>
      </c>
      <c r="DI10" s="27" t="s">
        <v>192</v>
      </c>
      <c r="DJ10" s="27" t="s">
        <v>121</v>
      </c>
      <c r="DK10" s="27" t="s">
        <v>122</v>
      </c>
      <c r="DL10" s="27" t="s">
        <v>123</v>
      </c>
      <c r="DM10" s="27" t="s">
        <v>124</v>
      </c>
      <c r="DN10" s="27" t="s">
        <v>125</v>
      </c>
      <c r="DO10" s="27" t="s">
        <v>165</v>
      </c>
      <c r="DP10" s="27" t="s">
        <v>179</v>
      </c>
      <c r="DQ10" s="27" t="s">
        <v>180</v>
      </c>
      <c r="DR10" s="27" t="s">
        <v>181</v>
      </c>
      <c r="DS10" s="26" t="s">
        <v>126</v>
      </c>
      <c r="DT10" s="26" t="s">
        <v>127</v>
      </c>
      <c r="DU10" s="26" t="s">
        <v>128</v>
      </c>
      <c r="DV10" s="17"/>
      <c r="DW10" s="26" t="s">
        <v>129</v>
      </c>
      <c r="DX10" s="26" t="s">
        <v>44</v>
      </c>
      <c r="DY10" s="26" t="s">
        <v>130</v>
      </c>
      <c r="DZ10" s="26" t="s">
        <v>131</v>
      </c>
      <c r="EA10" s="26" t="s">
        <v>132</v>
      </c>
      <c r="EB10" s="26" t="s">
        <v>133</v>
      </c>
      <c r="EC10" s="26" t="s">
        <v>134</v>
      </c>
      <c r="ED10" s="26" t="s">
        <v>135</v>
      </c>
      <c r="EE10" s="26" t="s">
        <v>136</v>
      </c>
      <c r="EF10" s="26" t="s">
        <v>135</v>
      </c>
      <c r="EG10" s="17"/>
    </row>
    <row r="11" spans="1:137" ht="36" customHeight="1" hidden="1">
      <c r="A11" s="30" t="s">
        <v>137</v>
      </c>
      <c r="B11" s="31" t="s">
        <v>138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>
        <v>22000</v>
      </c>
      <c r="W11" s="32"/>
      <c r="X11" s="32"/>
      <c r="Y11" s="32"/>
      <c r="Z11" s="32"/>
      <c r="AA11" s="32"/>
      <c r="AB11" s="32">
        <v>3000</v>
      </c>
      <c r="AC11" s="32"/>
      <c r="AD11" s="32"/>
      <c r="AE11" s="32"/>
      <c r="AF11" s="32"/>
      <c r="AG11" s="32"/>
      <c r="AH11" s="32"/>
      <c r="AI11" s="32"/>
      <c r="AJ11" s="32">
        <v>5840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>
        <v>51545.47</v>
      </c>
      <c r="BD11" s="32">
        <v>13381.53</v>
      </c>
      <c r="BE11" s="32"/>
      <c r="BF11" s="32">
        <f>64927-64927</f>
        <v>0</v>
      </c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3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4">
        <f>SUM(C11:DT11)</f>
        <v>95767</v>
      </c>
      <c r="DW11" s="32">
        <v>1649670</v>
      </c>
      <c r="DX11" s="32"/>
      <c r="DY11" s="32"/>
      <c r="DZ11" s="34"/>
      <c r="EA11" s="34"/>
      <c r="EB11" s="34"/>
      <c r="EC11" s="34"/>
      <c r="ED11" s="34"/>
      <c r="EE11" s="34"/>
      <c r="EF11" s="34"/>
      <c r="EG11" s="34">
        <f aca="true" t="shared" si="0" ref="EG11:EG24">SUM(DW11:EF11)</f>
        <v>1649670</v>
      </c>
    </row>
    <row r="12" spans="1:139" ht="42.75" customHeight="1" hidden="1">
      <c r="A12" s="30" t="s">
        <v>139</v>
      </c>
      <c r="B12" s="31" t="s">
        <v>140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>
        <v>75000</v>
      </c>
      <c r="AL12" s="32">
        <f>5000+15000</f>
        <v>20000</v>
      </c>
      <c r="AM12" s="32">
        <v>179000</v>
      </c>
      <c r="AN12" s="32">
        <v>189000</v>
      </c>
      <c r="AO12" s="32">
        <v>105000</v>
      </c>
      <c r="AP12" s="32">
        <v>15000</v>
      </c>
      <c r="AQ12" s="32">
        <v>15000</v>
      </c>
      <c r="AR12" s="32">
        <v>63910</v>
      </c>
      <c r="AS12" s="32">
        <v>42250</v>
      </c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>
        <v>40000</v>
      </c>
      <c r="BO12" s="32">
        <v>160000</v>
      </c>
      <c r="BP12" s="32">
        <v>40000</v>
      </c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3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>
        <v>173000</v>
      </c>
      <c r="DH12" s="32">
        <v>39346</v>
      </c>
      <c r="DI12" s="32"/>
      <c r="DJ12" s="32"/>
      <c r="DK12" s="32"/>
      <c r="DL12" s="32">
        <v>10000</v>
      </c>
      <c r="DM12" s="32">
        <v>100000</v>
      </c>
      <c r="DN12" s="32">
        <v>40000</v>
      </c>
      <c r="DO12" s="32">
        <v>87000</v>
      </c>
      <c r="DP12" s="32">
        <v>76213</v>
      </c>
      <c r="DQ12" s="32">
        <v>94850</v>
      </c>
      <c r="DR12" s="32">
        <v>12653</v>
      </c>
      <c r="DS12" s="32"/>
      <c r="DT12" s="32"/>
      <c r="DU12" s="32"/>
      <c r="DV12" s="34">
        <f>SUM(C12:DT12)</f>
        <v>1577222</v>
      </c>
      <c r="DW12" s="32">
        <v>3584025</v>
      </c>
      <c r="DX12" s="32"/>
      <c r="DY12" s="32">
        <f>601100+335900</f>
        <v>937000</v>
      </c>
      <c r="DZ12" s="34"/>
      <c r="EA12" s="32">
        <v>26900</v>
      </c>
      <c r="EB12" s="34"/>
      <c r="EC12" s="34"/>
      <c r="ED12" s="34"/>
      <c r="EE12" s="34"/>
      <c r="EF12" s="34"/>
      <c r="EG12" s="34">
        <f t="shared" si="0"/>
        <v>4547925</v>
      </c>
      <c r="EI12" s="35"/>
    </row>
    <row r="13" spans="1:137" ht="24.75" customHeight="1" hidden="1">
      <c r="A13" s="30" t="s">
        <v>141</v>
      </c>
      <c r="B13" s="36" t="s">
        <v>142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3"/>
      <c r="CT13" s="32"/>
      <c r="CU13" s="32"/>
      <c r="CV13" s="32"/>
      <c r="CW13" s="32"/>
      <c r="CX13" s="32"/>
      <c r="CY13" s="32">
        <v>46970</v>
      </c>
      <c r="CZ13" s="32"/>
      <c r="DA13" s="32">
        <v>9610</v>
      </c>
      <c r="DB13" s="32">
        <v>2600</v>
      </c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4">
        <f>SUM(C13:DT13)</f>
        <v>59180</v>
      </c>
      <c r="DW13" s="32">
        <v>676845</v>
      </c>
      <c r="DX13" s="32"/>
      <c r="DY13" s="32"/>
      <c r="DZ13" s="34"/>
      <c r="EA13" s="34"/>
      <c r="EB13" s="34"/>
      <c r="EC13" s="34"/>
      <c r="ED13" s="34"/>
      <c r="EE13" s="34"/>
      <c r="EF13" s="34"/>
      <c r="EG13" s="34">
        <f t="shared" si="0"/>
        <v>676845</v>
      </c>
    </row>
    <row r="14" spans="1:137" ht="41.25" customHeight="1" hidden="1">
      <c r="A14" s="30" t="s">
        <v>143</v>
      </c>
      <c r="B14" s="36" t="s">
        <v>144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>
        <v>145000</v>
      </c>
      <c r="AU14" s="32">
        <v>50000</v>
      </c>
      <c r="AV14" s="32">
        <f>39650+61000</f>
        <v>100650</v>
      </c>
      <c r="AW14" s="32">
        <f>43000+28000</f>
        <v>71000</v>
      </c>
      <c r="AX14" s="32">
        <v>151000</v>
      </c>
      <c r="AY14" s="32">
        <v>179500</v>
      </c>
      <c r="AZ14" s="32">
        <v>119450</v>
      </c>
      <c r="BA14" s="32">
        <v>101000</v>
      </c>
      <c r="BB14" s="32">
        <v>398000</v>
      </c>
      <c r="BC14" s="32"/>
      <c r="BD14" s="32"/>
      <c r="BE14" s="32"/>
      <c r="BF14" s="32"/>
      <c r="BG14" s="32">
        <v>61254.82</v>
      </c>
      <c r="BH14" s="32">
        <v>128891.18</v>
      </c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3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>
        <v>33600</v>
      </c>
      <c r="DF14" s="32"/>
      <c r="DG14" s="32"/>
      <c r="DH14" s="32"/>
      <c r="DI14" s="32">
        <v>98000</v>
      </c>
      <c r="DJ14" s="32">
        <v>80550</v>
      </c>
      <c r="DK14" s="32">
        <f>7000+72000</f>
        <v>79000</v>
      </c>
      <c r="DL14" s="32">
        <v>10000</v>
      </c>
      <c r="DM14" s="32"/>
      <c r="DN14" s="32"/>
      <c r="DO14" s="32"/>
      <c r="DP14" s="32"/>
      <c r="DQ14" s="32"/>
      <c r="DR14" s="32"/>
      <c r="DS14" s="32">
        <v>165400</v>
      </c>
      <c r="DT14" s="32">
        <f>54000+308700</f>
        <v>362700</v>
      </c>
      <c r="DU14" s="32"/>
      <c r="DV14" s="34">
        <f>SUM(C14:DT14)</f>
        <v>2334996</v>
      </c>
      <c r="DW14" s="32">
        <v>1953108</v>
      </c>
      <c r="DX14" s="32"/>
      <c r="DY14" s="32">
        <v>216500</v>
      </c>
      <c r="DZ14" s="34"/>
      <c r="EA14" s="34"/>
      <c r="EB14" s="34"/>
      <c r="EC14" s="34"/>
      <c r="ED14" s="34"/>
      <c r="EE14" s="34"/>
      <c r="EF14" s="34"/>
      <c r="EG14" s="34">
        <f t="shared" si="0"/>
        <v>2169608</v>
      </c>
    </row>
    <row r="15" spans="1:137" ht="65.25" customHeight="1">
      <c r="A15" s="30" t="s">
        <v>145</v>
      </c>
      <c r="B15" s="31" t="s">
        <v>146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>
        <v>8838900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>
        <v>16800</v>
      </c>
      <c r="AD15" s="32">
        <v>23500</v>
      </c>
      <c r="AE15" s="32">
        <v>11000</v>
      </c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>
        <v>7791.17</v>
      </c>
      <c r="BF15" s="32">
        <f>100000-7791.17</f>
        <v>92208.83</v>
      </c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>
        <f>100000-100000</f>
        <v>0</v>
      </c>
      <c r="BR15" s="32"/>
      <c r="BS15" s="32"/>
      <c r="BT15" s="32"/>
      <c r="BU15" s="32">
        <v>56560.87</v>
      </c>
      <c r="BV15" s="32">
        <f>50000+100000-56560.87</f>
        <v>93439.13</v>
      </c>
      <c r="BW15" s="32">
        <v>337900</v>
      </c>
      <c r="BX15" s="32">
        <f>417000+400732-4830+396000+122000+250000</f>
        <v>1580902</v>
      </c>
      <c r="BY15" s="32">
        <v>5000</v>
      </c>
      <c r="BZ15" s="32">
        <f>20000+28000+5000</f>
        <v>53000</v>
      </c>
      <c r="CA15" s="32">
        <f>4000+2000</f>
        <v>6000</v>
      </c>
      <c r="CB15" s="32">
        <f>6000+16000+5000</f>
        <v>27000</v>
      </c>
      <c r="CC15" s="32">
        <f>3000+12000-12000+15000</f>
        <v>18000</v>
      </c>
      <c r="CD15" s="32">
        <v>780</v>
      </c>
      <c r="CE15" s="32">
        <v>50</v>
      </c>
      <c r="CF15" s="32">
        <v>3000</v>
      </c>
      <c r="CG15" s="32">
        <v>75000</v>
      </c>
      <c r="CH15" s="32">
        <v>20000</v>
      </c>
      <c r="CI15" s="32">
        <v>96200</v>
      </c>
      <c r="CJ15" s="32">
        <v>93828</v>
      </c>
      <c r="CK15" s="32">
        <v>3556</v>
      </c>
      <c r="CL15" s="32">
        <v>480</v>
      </c>
      <c r="CM15" s="32">
        <v>14376</v>
      </c>
      <c r="CN15" s="32"/>
      <c r="CO15" s="32">
        <v>1260</v>
      </c>
      <c r="CP15" s="32">
        <v>370000</v>
      </c>
      <c r="CQ15" s="32">
        <f>125000+125000</f>
        <v>250000</v>
      </c>
      <c r="CR15" s="32">
        <v>17597.93</v>
      </c>
      <c r="CS15" s="33">
        <f>577080-17597.93</f>
        <v>559482.07</v>
      </c>
      <c r="CT15" s="32"/>
      <c r="CU15" s="32"/>
      <c r="CV15" s="32"/>
      <c r="CW15" s="32"/>
      <c r="CX15" s="32"/>
      <c r="CY15" s="32"/>
      <c r="CZ15" s="32"/>
      <c r="DA15" s="32"/>
      <c r="DB15" s="32"/>
      <c r="DC15" s="32">
        <v>10000</v>
      </c>
      <c r="DD15" s="32">
        <v>20000</v>
      </c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4">
        <f>SUM(C15:DU15)</f>
        <v>12703612</v>
      </c>
      <c r="DW15" s="32"/>
      <c r="DX15" s="32">
        <f>533158+687698</f>
        <v>1220856</v>
      </c>
      <c r="DY15" s="32">
        <v>1461600</v>
      </c>
      <c r="DZ15" s="34"/>
      <c r="EA15" s="34"/>
      <c r="EB15" s="34"/>
      <c r="EC15" s="34"/>
      <c r="ED15" s="34"/>
      <c r="EE15" s="34"/>
      <c r="EF15" s="34"/>
      <c r="EG15" s="34">
        <f t="shared" si="0"/>
        <v>2682456</v>
      </c>
    </row>
    <row r="16" spans="1:137" ht="35.25" customHeight="1" hidden="1">
      <c r="A16" s="30" t="s">
        <v>147</v>
      </c>
      <c r="B16" s="36" t="s">
        <v>148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v>2519400</v>
      </c>
      <c r="O16" s="32"/>
      <c r="P16" s="32">
        <f>87689+580000+150000+95537.84+78000+100000+190000+40000</f>
        <v>1321226.8399999999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>
        <v>284200</v>
      </c>
      <c r="BT16" s="32">
        <v>10330</v>
      </c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3"/>
      <c r="CT16" s="32"/>
      <c r="CU16" s="32">
        <v>1600</v>
      </c>
      <c r="CV16" s="32"/>
      <c r="CW16" s="32"/>
      <c r="CX16" s="32">
        <v>65000</v>
      </c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4">
        <f>SUM(C16:DT16)</f>
        <v>4201756.84</v>
      </c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>
        <f t="shared" si="0"/>
        <v>0</v>
      </c>
    </row>
    <row r="17" spans="1:137" ht="51" customHeight="1">
      <c r="A17" s="30" t="s">
        <v>149</v>
      </c>
      <c r="B17" s="31" t="s">
        <v>150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>
        <v>2712400</v>
      </c>
      <c r="O17" s="32"/>
      <c r="P17" s="32">
        <f>339325+92900+103500</f>
        <v>535725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>
        <v>7100</v>
      </c>
      <c r="AF17" s="32">
        <v>5000</v>
      </c>
      <c r="AG17" s="32">
        <v>21850</v>
      </c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>
        <v>11900</v>
      </c>
      <c r="BJ17" s="32">
        <v>2000</v>
      </c>
      <c r="BK17" s="32">
        <v>43894.28</v>
      </c>
      <c r="BL17" s="32">
        <f>55700-43894.28</f>
        <v>11805.720000000001</v>
      </c>
      <c r="BM17" s="32">
        <v>30000</v>
      </c>
      <c r="BN17" s="32"/>
      <c r="BO17" s="32"/>
      <c r="BP17" s="32"/>
      <c r="BQ17" s="32"/>
      <c r="BR17" s="32">
        <v>23500</v>
      </c>
      <c r="BS17" s="32">
        <v>170000</v>
      </c>
      <c r="BT17" s="32">
        <v>7120</v>
      </c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3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4">
        <f aca="true" t="shared" si="1" ref="DV17:DV24">SUM(C17:DU17)</f>
        <v>3582295</v>
      </c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>
        <f t="shared" si="0"/>
        <v>0</v>
      </c>
    </row>
    <row r="18" spans="1:137" ht="47.25" customHeight="1" hidden="1">
      <c r="A18" s="30" t="s">
        <v>151</v>
      </c>
      <c r="B18" s="31" t="s">
        <v>152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>
        <v>1978700</v>
      </c>
      <c r="O18" s="32"/>
      <c r="P18" s="32">
        <f>830259-55150+120000+111223</f>
        <v>1006332</v>
      </c>
      <c r="Q18" s="32"/>
      <c r="R18" s="32"/>
      <c r="S18" s="32"/>
      <c r="T18" s="32"/>
      <c r="U18" s="32"/>
      <c r="V18" s="32"/>
      <c r="W18" s="32">
        <v>34000</v>
      </c>
      <c r="X18" s="32">
        <v>10000</v>
      </c>
      <c r="Y18" s="32">
        <v>3000</v>
      </c>
      <c r="Z18" s="32">
        <f>10000+3000-10269.34</f>
        <v>2730.66</v>
      </c>
      <c r="AA18" s="32">
        <v>10269.34</v>
      </c>
      <c r="AB18" s="32"/>
      <c r="AC18" s="32"/>
      <c r="AD18" s="32"/>
      <c r="AE18" s="32">
        <v>2766</v>
      </c>
      <c r="AF18" s="32"/>
      <c r="AG18" s="32"/>
      <c r="AH18" s="32"/>
      <c r="AI18" s="32">
        <v>80000</v>
      </c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>
        <f>33632.06+7000</f>
        <v>40632.06</v>
      </c>
      <c r="BF18" s="32">
        <f>53250+10000-33632.06</f>
        <v>29617.940000000002</v>
      </c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>
        <v>4130</v>
      </c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>
        <f>55150+80000</f>
        <v>135150</v>
      </c>
      <c r="CO18" s="32"/>
      <c r="CP18" s="32"/>
      <c r="CQ18" s="32"/>
      <c r="CR18" s="32"/>
      <c r="CS18" s="33"/>
      <c r="CT18" s="32">
        <v>3000</v>
      </c>
      <c r="CU18" s="32">
        <v>12050</v>
      </c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4">
        <f>SUM(C18:DU18)</f>
        <v>3352378</v>
      </c>
      <c r="DW18" s="32"/>
      <c r="DX18" s="34"/>
      <c r="DY18" s="34"/>
      <c r="DZ18" s="34"/>
      <c r="EA18" s="34"/>
      <c r="EB18" s="34"/>
      <c r="EC18" s="34"/>
      <c r="ED18" s="34"/>
      <c r="EE18" s="34"/>
      <c r="EF18" s="34"/>
      <c r="EG18" s="34">
        <f t="shared" si="0"/>
        <v>0</v>
      </c>
    </row>
    <row r="19" spans="1:137" ht="36.75" customHeight="1" hidden="1">
      <c r="A19" s="30" t="s">
        <v>153</v>
      </c>
      <c r="B19" s="36" t="s">
        <v>154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3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4">
        <f t="shared" si="1"/>
        <v>0</v>
      </c>
      <c r="DW19" s="34"/>
      <c r="DX19" s="34"/>
      <c r="DY19" s="34"/>
      <c r="DZ19" s="32">
        <f>850000-40000-20000-31000-22500-150000-120000-21000-37000-30000-70000-26900-32000-49000-1000-15000-20000+300000-300000-36000-14000+100000-100000-80000-34500</f>
        <v>100</v>
      </c>
      <c r="EA19" s="32"/>
      <c r="EB19" s="34"/>
      <c r="EC19" s="34"/>
      <c r="ED19" s="34"/>
      <c r="EE19" s="34"/>
      <c r="EF19" s="34"/>
      <c r="EG19" s="34">
        <f t="shared" si="0"/>
        <v>100</v>
      </c>
    </row>
    <row r="20" spans="1:137" ht="57.75" customHeight="1">
      <c r="A20" s="30" t="s">
        <v>155</v>
      </c>
      <c r="B20" s="36" t="s">
        <v>156</v>
      </c>
      <c r="C20" s="32">
        <f>2212940+3982901</f>
        <v>6195841</v>
      </c>
      <c r="D20" s="32">
        <v>500000</v>
      </c>
      <c r="E20" s="32">
        <f>33163200-10432000-1500000-620100+48993.2</f>
        <v>20660093.2</v>
      </c>
      <c r="F20" s="32">
        <v>989200</v>
      </c>
      <c r="G20" s="32">
        <v>58869900</v>
      </c>
      <c r="H20" s="32">
        <f>2451283-400000-300000</f>
        <v>1751283</v>
      </c>
      <c r="I20" s="32">
        <f>356128+356128</f>
        <v>712256</v>
      </c>
      <c r="J20" s="32">
        <v>1040757</v>
      </c>
      <c r="K20" s="32">
        <v>225938</v>
      </c>
      <c r="L20" s="32">
        <f>77834+86512-8323</f>
        <v>156023</v>
      </c>
      <c r="M20" s="32">
        <f>479849+24070</f>
        <v>503919</v>
      </c>
      <c r="N20" s="32">
        <f>693938-19580+2256300</f>
        <v>2930658</v>
      </c>
      <c r="O20" s="32">
        <v>217073</v>
      </c>
      <c r="P20" s="32"/>
      <c r="Q20" s="32">
        <v>264600</v>
      </c>
      <c r="R20" s="32">
        <f>850000-120000+300000+100000</f>
        <v>1130000</v>
      </c>
      <c r="S20" s="32">
        <v>552180</v>
      </c>
      <c r="T20" s="32">
        <v>13000</v>
      </c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>
        <v>121000</v>
      </c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>
        <v>1089000</v>
      </c>
      <c r="DV20" s="34">
        <f t="shared" si="1"/>
        <v>97922721.2</v>
      </c>
      <c r="DW20" s="32"/>
      <c r="DX20" s="32"/>
      <c r="DY20" s="32"/>
      <c r="DZ20" s="32"/>
      <c r="EA20" s="32"/>
      <c r="EB20" s="32"/>
      <c r="EC20" s="32">
        <v>16400</v>
      </c>
      <c r="ED20" s="32">
        <f>30400-19456</f>
        <v>10944</v>
      </c>
      <c r="EE20" s="32"/>
      <c r="EF20" s="32">
        <v>19456</v>
      </c>
      <c r="EG20" s="34">
        <f t="shared" si="0"/>
        <v>46800</v>
      </c>
    </row>
    <row r="21" spans="1:137" ht="24.75" customHeight="1" hidden="1">
      <c r="A21" s="30"/>
      <c r="B21" s="36" t="s">
        <v>157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4">
        <f t="shared" si="1"/>
        <v>0</v>
      </c>
      <c r="DW21" s="34"/>
      <c r="DX21" s="34"/>
      <c r="DY21" s="34"/>
      <c r="DZ21" s="34"/>
      <c r="EA21" s="34"/>
      <c r="EB21" s="34"/>
      <c r="EC21" s="34"/>
      <c r="ED21" s="34"/>
      <c r="EE21" s="32">
        <v>160000</v>
      </c>
      <c r="EF21" s="32"/>
      <c r="EG21" s="34">
        <f t="shared" si="0"/>
        <v>160000</v>
      </c>
    </row>
    <row r="22" spans="1:137" ht="24.75" customHeight="1" hidden="1">
      <c r="A22" s="30" t="s">
        <v>158</v>
      </c>
      <c r="B22" s="36" t="s">
        <v>159</v>
      </c>
      <c r="C22" s="32"/>
      <c r="D22" s="32"/>
      <c r="E22" s="32"/>
      <c r="F22" s="32"/>
      <c r="G22" s="32"/>
      <c r="H22" s="32"/>
      <c r="I22" s="32"/>
      <c r="J22" s="32">
        <f>952900+2253300</f>
        <v>3206200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>
        <f>1607882.4+228600+1619400</f>
        <v>3455882.4</v>
      </c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>
        <v>90450</v>
      </c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4">
        <f t="shared" si="1"/>
        <v>6752532.4</v>
      </c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>
        <f t="shared" si="0"/>
        <v>0</v>
      </c>
    </row>
    <row r="23" spans="1:137" ht="29.25" customHeight="1" hidden="1">
      <c r="A23" s="30" t="s">
        <v>160</v>
      </c>
      <c r="B23" s="36" t="s">
        <v>161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>
        <v>400700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4">
        <f t="shared" si="1"/>
        <v>400700</v>
      </c>
      <c r="DW23" s="34"/>
      <c r="DX23" s="34"/>
      <c r="DY23" s="34"/>
      <c r="DZ23" s="34"/>
      <c r="EA23" s="34"/>
      <c r="EB23" s="32">
        <f>10000+3000+2000</f>
        <v>15000</v>
      </c>
      <c r="EC23" s="32"/>
      <c r="ED23" s="34"/>
      <c r="EE23" s="34"/>
      <c r="EF23" s="34"/>
      <c r="EG23" s="34">
        <f t="shared" si="0"/>
        <v>15000</v>
      </c>
    </row>
    <row r="24" spans="1:137" ht="18" customHeight="1" hidden="1">
      <c r="A24" s="30" t="s">
        <v>162</v>
      </c>
      <c r="B24" s="36" t="s">
        <v>163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>
        <f>43415+7824+6800+19000</f>
        <v>77039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>
        <v>11415</v>
      </c>
      <c r="CW24" s="32">
        <f>19319+5896+372</f>
        <v>25587</v>
      </c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4">
        <f t="shared" si="1"/>
        <v>114041</v>
      </c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>
        <f t="shared" si="0"/>
        <v>0</v>
      </c>
    </row>
    <row r="25" spans="1:138" ht="45.75" customHeight="1">
      <c r="A25" s="30"/>
      <c r="B25" s="37" t="s">
        <v>164</v>
      </c>
      <c r="C25" s="38">
        <f aca="true" t="shared" si="2" ref="C25:BT25">SUM(C11:C24)</f>
        <v>6195841</v>
      </c>
      <c r="D25" s="38">
        <f t="shared" si="2"/>
        <v>500000</v>
      </c>
      <c r="E25" s="38">
        <f>SUM(E11:E24)</f>
        <v>20660093.2</v>
      </c>
      <c r="F25" s="38">
        <f t="shared" si="2"/>
        <v>989200</v>
      </c>
      <c r="G25" s="38">
        <f t="shared" si="2"/>
        <v>58869900</v>
      </c>
      <c r="H25" s="38">
        <f t="shared" si="2"/>
        <v>1751283</v>
      </c>
      <c r="I25" s="38">
        <f>SUM(I11:I24)</f>
        <v>712256</v>
      </c>
      <c r="J25" s="38">
        <f t="shared" si="2"/>
        <v>4246957</v>
      </c>
      <c r="K25" s="38">
        <f t="shared" si="2"/>
        <v>225938</v>
      </c>
      <c r="L25" s="38">
        <f t="shared" si="2"/>
        <v>156023</v>
      </c>
      <c r="M25" s="38">
        <f t="shared" si="2"/>
        <v>503919</v>
      </c>
      <c r="N25" s="38">
        <f t="shared" si="2"/>
        <v>19057097</v>
      </c>
      <c r="O25" s="38">
        <f t="shared" si="2"/>
        <v>217073</v>
      </c>
      <c r="P25" s="38">
        <f t="shared" si="2"/>
        <v>2863283.84</v>
      </c>
      <c r="Q25" s="38">
        <f t="shared" si="2"/>
        <v>264600</v>
      </c>
      <c r="R25" s="38">
        <f t="shared" si="2"/>
        <v>1130000</v>
      </c>
      <c r="S25" s="38">
        <f t="shared" si="2"/>
        <v>552180</v>
      </c>
      <c r="T25" s="38">
        <f t="shared" si="2"/>
        <v>13000</v>
      </c>
      <c r="U25" s="38">
        <f t="shared" si="2"/>
        <v>400700</v>
      </c>
      <c r="V25" s="38">
        <f t="shared" si="2"/>
        <v>22000</v>
      </c>
      <c r="W25" s="38">
        <f t="shared" si="2"/>
        <v>34000</v>
      </c>
      <c r="X25" s="38">
        <f t="shared" si="2"/>
        <v>10000</v>
      </c>
      <c r="Y25" s="38">
        <f t="shared" si="2"/>
        <v>3000</v>
      </c>
      <c r="Z25" s="38">
        <f t="shared" si="2"/>
        <v>2730.66</v>
      </c>
      <c r="AA25" s="38">
        <f t="shared" si="2"/>
        <v>10269.34</v>
      </c>
      <c r="AB25" s="38">
        <f t="shared" si="2"/>
        <v>3000</v>
      </c>
      <c r="AC25" s="38">
        <f t="shared" si="2"/>
        <v>16800</v>
      </c>
      <c r="AD25" s="38">
        <f t="shared" si="2"/>
        <v>23500</v>
      </c>
      <c r="AE25" s="38">
        <f t="shared" si="2"/>
        <v>20866</v>
      </c>
      <c r="AF25" s="38">
        <f>SUM(AF11:AF24)</f>
        <v>5000</v>
      </c>
      <c r="AG25" s="38">
        <f>SUM(AG11:AG24)</f>
        <v>21850</v>
      </c>
      <c r="AH25" s="38">
        <f t="shared" si="2"/>
        <v>3455882.4</v>
      </c>
      <c r="AI25" s="38">
        <f t="shared" si="2"/>
        <v>80000</v>
      </c>
      <c r="AJ25" s="38">
        <f t="shared" si="2"/>
        <v>5840</v>
      </c>
      <c r="AK25" s="38">
        <f t="shared" si="2"/>
        <v>75000</v>
      </c>
      <c r="AL25" s="38">
        <f t="shared" si="2"/>
        <v>20000</v>
      </c>
      <c r="AM25" s="38">
        <f t="shared" si="2"/>
        <v>179000</v>
      </c>
      <c r="AN25" s="38">
        <f t="shared" si="2"/>
        <v>189000</v>
      </c>
      <c r="AO25" s="38">
        <f t="shared" si="2"/>
        <v>105000</v>
      </c>
      <c r="AP25" s="38">
        <f t="shared" si="2"/>
        <v>15000</v>
      </c>
      <c r="AQ25" s="38">
        <f t="shared" si="2"/>
        <v>15000</v>
      </c>
      <c r="AR25" s="38">
        <f t="shared" si="2"/>
        <v>63910</v>
      </c>
      <c r="AS25" s="38">
        <f t="shared" si="2"/>
        <v>42250</v>
      </c>
      <c r="AT25" s="38">
        <f t="shared" si="2"/>
        <v>145000</v>
      </c>
      <c r="AU25" s="38">
        <f t="shared" si="2"/>
        <v>50000</v>
      </c>
      <c r="AV25" s="38">
        <f t="shared" si="2"/>
        <v>100650</v>
      </c>
      <c r="AW25" s="38">
        <f t="shared" si="2"/>
        <v>71000</v>
      </c>
      <c r="AX25" s="38">
        <f t="shared" si="2"/>
        <v>151000</v>
      </c>
      <c r="AY25" s="38">
        <f t="shared" si="2"/>
        <v>179500</v>
      </c>
      <c r="AZ25" s="38">
        <f t="shared" si="2"/>
        <v>119450</v>
      </c>
      <c r="BA25" s="38">
        <f t="shared" si="2"/>
        <v>101000</v>
      </c>
      <c r="BB25" s="38">
        <f t="shared" si="2"/>
        <v>398000</v>
      </c>
      <c r="BC25" s="38">
        <f>SUM(BC11:BC24)</f>
        <v>51545.47</v>
      </c>
      <c r="BD25" s="38">
        <f>SUM(BD11:BD24)</f>
        <v>13381.53</v>
      </c>
      <c r="BE25" s="38">
        <f t="shared" si="2"/>
        <v>48423.229999999996</v>
      </c>
      <c r="BF25" s="38">
        <f t="shared" si="2"/>
        <v>121826.77</v>
      </c>
      <c r="BG25" s="38">
        <f>SUM(BG11:BG24)</f>
        <v>61254.82</v>
      </c>
      <c r="BH25" s="38">
        <f>SUM(BH11:BH24)</f>
        <v>128891.18</v>
      </c>
      <c r="BI25" s="38">
        <f t="shared" si="2"/>
        <v>11900</v>
      </c>
      <c r="BJ25" s="38">
        <f t="shared" si="2"/>
        <v>2000</v>
      </c>
      <c r="BK25" s="38">
        <f t="shared" si="2"/>
        <v>43894.28</v>
      </c>
      <c r="BL25" s="38">
        <f t="shared" si="2"/>
        <v>11805.720000000001</v>
      </c>
      <c r="BM25" s="38">
        <f t="shared" si="2"/>
        <v>30000</v>
      </c>
      <c r="BN25" s="38">
        <f t="shared" si="2"/>
        <v>40000</v>
      </c>
      <c r="BO25" s="38">
        <f t="shared" si="2"/>
        <v>160000</v>
      </c>
      <c r="BP25" s="38">
        <f t="shared" si="2"/>
        <v>40000</v>
      </c>
      <c r="BQ25" s="38">
        <f t="shared" si="2"/>
        <v>0</v>
      </c>
      <c r="BR25" s="38">
        <f t="shared" si="2"/>
        <v>23500</v>
      </c>
      <c r="BS25" s="38">
        <f t="shared" si="2"/>
        <v>454200</v>
      </c>
      <c r="BT25" s="38">
        <f t="shared" si="2"/>
        <v>21580</v>
      </c>
      <c r="BU25" s="38">
        <f aca="true" t="shared" si="3" ref="BU25:CR25">SUM(BU11:BU24)</f>
        <v>56560.87</v>
      </c>
      <c r="BV25" s="38">
        <f t="shared" si="3"/>
        <v>93439.13</v>
      </c>
      <c r="BW25" s="38">
        <f t="shared" si="3"/>
        <v>337900</v>
      </c>
      <c r="BX25" s="38">
        <f t="shared" si="3"/>
        <v>1580902</v>
      </c>
      <c r="BY25" s="38">
        <f t="shared" si="3"/>
        <v>5000</v>
      </c>
      <c r="BZ25" s="38">
        <f t="shared" si="3"/>
        <v>53000</v>
      </c>
      <c r="CA25" s="38">
        <f t="shared" si="3"/>
        <v>6000</v>
      </c>
      <c r="CB25" s="38">
        <f t="shared" si="3"/>
        <v>27000</v>
      </c>
      <c r="CC25" s="38">
        <f t="shared" si="3"/>
        <v>18000</v>
      </c>
      <c r="CD25" s="38">
        <f t="shared" si="3"/>
        <v>780</v>
      </c>
      <c r="CE25" s="38">
        <f t="shared" si="3"/>
        <v>50</v>
      </c>
      <c r="CF25" s="38">
        <f t="shared" si="3"/>
        <v>3000</v>
      </c>
      <c r="CG25" s="38">
        <f t="shared" si="3"/>
        <v>75000</v>
      </c>
      <c r="CH25" s="38">
        <f t="shared" si="3"/>
        <v>20000</v>
      </c>
      <c r="CI25" s="38">
        <f t="shared" si="3"/>
        <v>96200</v>
      </c>
      <c r="CJ25" s="38">
        <f t="shared" si="3"/>
        <v>93828</v>
      </c>
      <c r="CK25" s="38">
        <f t="shared" si="3"/>
        <v>3556</v>
      </c>
      <c r="CL25" s="38">
        <f t="shared" si="3"/>
        <v>480</v>
      </c>
      <c r="CM25" s="38">
        <f t="shared" si="3"/>
        <v>14376</v>
      </c>
      <c r="CN25" s="38">
        <f t="shared" si="3"/>
        <v>135150</v>
      </c>
      <c r="CO25" s="38">
        <f t="shared" si="3"/>
        <v>1260</v>
      </c>
      <c r="CP25" s="38">
        <f t="shared" si="3"/>
        <v>370000</v>
      </c>
      <c r="CQ25" s="38">
        <f t="shared" si="3"/>
        <v>250000</v>
      </c>
      <c r="CR25" s="38">
        <f t="shared" si="3"/>
        <v>17597.93</v>
      </c>
      <c r="CS25" s="38">
        <f aca="true" t="shared" si="4" ref="CS25:DU25">SUM(CS11:CS24)</f>
        <v>559482.07</v>
      </c>
      <c r="CT25" s="38">
        <f t="shared" si="4"/>
        <v>3000</v>
      </c>
      <c r="CU25" s="38">
        <f t="shared" si="4"/>
        <v>13650</v>
      </c>
      <c r="CV25" s="38">
        <f t="shared" si="4"/>
        <v>11415</v>
      </c>
      <c r="CW25" s="38">
        <f t="shared" si="4"/>
        <v>25587</v>
      </c>
      <c r="CX25" s="38">
        <f t="shared" si="4"/>
        <v>65000</v>
      </c>
      <c r="CY25" s="38">
        <f t="shared" si="4"/>
        <v>46970</v>
      </c>
      <c r="CZ25" s="38">
        <f t="shared" si="4"/>
        <v>90450</v>
      </c>
      <c r="DA25" s="38">
        <f t="shared" si="4"/>
        <v>9610</v>
      </c>
      <c r="DB25" s="38">
        <f t="shared" si="4"/>
        <v>2600</v>
      </c>
      <c r="DC25" s="38">
        <f t="shared" si="4"/>
        <v>10000</v>
      </c>
      <c r="DD25" s="38">
        <f t="shared" si="4"/>
        <v>20000</v>
      </c>
      <c r="DE25" s="38">
        <f t="shared" si="4"/>
        <v>33600</v>
      </c>
      <c r="DF25" s="38">
        <f t="shared" si="4"/>
        <v>121000</v>
      </c>
      <c r="DG25" s="38">
        <f t="shared" si="4"/>
        <v>173000</v>
      </c>
      <c r="DH25" s="38">
        <f t="shared" si="4"/>
        <v>39346</v>
      </c>
      <c r="DI25" s="38">
        <f>SUM(DI11:DI24)</f>
        <v>98000</v>
      </c>
      <c r="DJ25" s="38">
        <f t="shared" si="4"/>
        <v>80550</v>
      </c>
      <c r="DK25" s="38">
        <f t="shared" si="4"/>
        <v>79000</v>
      </c>
      <c r="DL25" s="38">
        <f t="shared" si="4"/>
        <v>20000</v>
      </c>
      <c r="DM25" s="38">
        <f t="shared" si="4"/>
        <v>100000</v>
      </c>
      <c r="DN25" s="38">
        <f t="shared" si="4"/>
        <v>40000</v>
      </c>
      <c r="DO25" s="38">
        <f t="shared" si="4"/>
        <v>87000</v>
      </c>
      <c r="DP25" s="38">
        <f>SUM(DP11:DP24)</f>
        <v>76213</v>
      </c>
      <c r="DQ25" s="38">
        <f>SUM(DQ11:DQ24)</f>
        <v>94850</v>
      </c>
      <c r="DR25" s="38">
        <f>SUM(DR11:DR24)</f>
        <v>12653</v>
      </c>
      <c r="DS25" s="38">
        <f t="shared" si="4"/>
        <v>165400</v>
      </c>
      <c r="DT25" s="38">
        <f t="shared" si="4"/>
        <v>362700</v>
      </c>
      <c r="DU25" s="38">
        <f t="shared" si="4"/>
        <v>1089000</v>
      </c>
      <c r="DV25" s="34">
        <f>SUM(C25:DU25)</f>
        <v>133097201.44000001</v>
      </c>
      <c r="DW25" s="38">
        <f aca="true" t="shared" si="5" ref="DW25:EG25">SUM(DW11:DW24)</f>
        <v>7863648</v>
      </c>
      <c r="DX25" s="38">
        <f t="shared" si="5"/>
        <v>1220856</v>
      </c>
      <c r="DY25" s="38">
        <f t="shared" si="5"/>
        <v>2615100</v>
      </c>
      <c r="DZ25" s="38">
        <f t="shared" si="5"/>
        <v>100</v>
      </c>
      <c r="EA25" s="38">
        <f t="shared" si="5"/>
        <v>26900</v>
      </c>
      <c r="EB25" s="38">
        <f t="shared" si="5"/>
        <v>15000</v>
      </c>
      <c r="EC25" s="38">
        <f t="shared" si="5"/>
        <v>16400</v>
      </c>
      <c r="ED25" s="38">
        <f t="shared" si="5"/>
        <v>10944</v>
      </c>
      <c r="EE25" s="38">
        <f t="shared" si="5"/>
        <v>160000</v>
      </c>
      <c r="EF25" s="38">
        <f t="shared" si="5"/>
        <v>19456</v>
      </c>
      <c r="EG25" s="38">
        <f t="shared" si="5"/>
        <v>11948404</v>
      </c>
      <c r="EH25" s="39"/>
    </row>
    <row r="26" spans="126:138" ht="21.75" customHeight="1">
      <c r="DV26" s="35"/>
      <c r="EH26" s="35"/>
    </row>
    <row r="27" spans="72:138" ht="54" customHeight="1">
      <c r="BT27" s="35">
        <f>BT16+BT17+BT18</f>
        <v>21580</v>
      </c>
      <c r="DU27" s="35"/>
      <c r="DV27" s="35"/>
      <c r="DW27" s="35"/>
      <c r="DX27" s="35"/>
      <c r="DY27" s="40"/>
      <c r="DZ27" s="35"/>
      <c r="EH27" s="35"/>
    </row>
    <row r="28" spans="1:151" ht="75.75" customHeight="1">
      <c r="A28" s="41" t="s">
        <v>196</v>
      </c>
      <c r="B28" s="41"/>
      <c r="C28" s="41"/>
      <c r="D28" s="41"/>
      <c r="E28" s="41"/>
      <c r="F28" s="41"/>
      <c r="G28" s="41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3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4" t="s">
        <v>197</v>
      </c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2"/>
      <c r="DX28" s="42"/>
      <c r="DY28" s="41" t="s">
        <v>188</v>
      </c>
      <c r="DZ28" s="41"/>
      <c r="EA28" s="42"/>
      <c r="EB28" s="42"/>
      <c r="EC28" s="42"/>
      <c r="ED28" s="42"/>
      <c r="EE28" s="42"/>
      <c r="EF28" s="42"/>
      <c r="EG28" s="42"/>
      <c r="EH28" s="45"/>
      <c r="EI28" s="42"/>
      <c r="EJ28" s="44"/>
      <c r="EK28" s="44"/>
      <c r="EL28" s="44"/>
      <c r="EM28" s="44"/>
      <c r="EN28" s="44"/>
      <c r="EO28" s="42"/>
      <c r="EP28" s="42"/>
      <c r="EQ28" s="42"/>
      <c r="ER28" s="42"/>
      <c r="ES28" s="42"/>
      <c r="ET28" s="42"/>
      <c r="EU28" s="42"/>
    </row>
    <row r="29" spans="1:137" s="47" customFormat="1" ht="20.25" customHeight="1">
      <c r="A29" s="2"/>
      <c r="B29" s="4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35"/>
      <c r="DW29" s="2"/>
      <c r="DX29" s="2"/>
      <c r="DY29" s="2"/>
      <c r="DZ29" s="42"/>
      <c r="EA29" s="42"/>
      <c r="EB29" s="42"/>
      <c r="EC29" s="42"/>
      <c r="ED29" s="42"/>
      <c r="EE29" s="42"/>
      <c r="EF29" s="42"/>
      <c r="EG29" s="42"/>
    </row>
    <row r="30" spans="1:137" s="47" customFormat="1" ht="26.25" customHeight="1">
      <c r="A30" s="46"/>
      <c r="B30" s="2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42"/>
      <c r="X30" s="46"/>
      <c r="Y30" s="46"/>
      <c r="Z30" s="46"/>
      <c r="AA30" s="46"/>
      <c r="AB30" s="44"/>
      <c r="AC30" s="44"/>
      <c r="AD30" s="44"/>
      <c r="AE30" s="44"/>
      <c r="AF30" s="48"/>
      <c r="AG30" s="48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42"/>
      <c r="DW30" s="46"/>
      <c r="DX30" s="46"/>
      <c r="DY30" s="46"/>
      <c r="DZ30" s="46"/>
      <c r="EA30" s="46"/>
      <c r="EB30" s="44"/>
      <c r="EC30" s="44"/>
      <c r="ED30" s="46"/>
      <c r="EE30" s="46"/>
      <c r="EF30" s="46"/>
      <c r="EG30" s="49"/>
    </row>
    <row r="31" spans="1:136" s="47" customFormat="1" ht="10.5">
      <c r="A31" s="2"/>
      <c r="B31" s="2"/>
      <c r="C31" s="2"/>
      <c r="D31" s="2"/>
      <c r="E31" s="2"/>
      <c r="F31" s="2"/>
      <c r="G31" s="2"/>
      <c r="H31" s="2"/>
      <c r="I31" s="5"/>
      <c r="J31" s="2"/>
      <c r="K31" s="2"/>
      <c r="L31" s="2"/>
      <c r="M31" s="2"/>
      <c r="N31" s="3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35"/>
      <c r="DW31" s="2"/>
      <c r="DX31" s="2"/>
      <c r="DY31" s="2"/>
      <c r="DZ31" s="2"/>
      <c r="EA31" s="2"/>
      <c r="EB31" s="2"/>
      <c r="EC31" s="2"/>
      <c r="ED31" s="2"/>
      <c r="EE31" s="2"/>
      <c r="EF31" s="2"/>
    </row>
    <row r="32" spans="1:136" s="47" customFormat="1" ht="10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</row>
    <row r="33" spans="8:137" ht="44.25" customHeight="1">
      <c r="H33" s="5"/>
      <c r="EG33" s="47"/>
    </row>
    <row r="36" spans="1:137" ht="27.75" customHeight="1">
      <c r="A36" s="42"/>
      <c r="DY36" s="41" t="s">
        <v>167</v>
      </c>
      <c r="DZ36" s="41"/>
      <c r="EA36" s="42"/>
      <c r="EB36" s="42"/>
      <c r="EC36" s="42"/>
      <c r="ED36" s="44"/>
      <c r="EE36" s="44"/>
      <c r="EF36" s="44"/>
      <c r="EG36" s="48"/>
    </row>
    <row r="39" ht="26.25" customHeight="1"/>
    <row r="46" ht="45.75" customHeight="1"/>
  </sheetData>
  <mergeCells count="44">
    <mergeCell ref="BX28:DV28"/>
    <mergeCell ref="A28:H28"/>
    <mergeCell ref="EJ28:EN28"/>
    <mergeCell ref="DZ2:EG2"/>
    <mergeCell ref="EE8:EF8"/>
    <mergeCell ref="EB8:ED8"/>
    <mergeCell ref="C6:H6"/>
    <mergeCell ref="J7:Q7"/>
    <mergeCell ref="C7:D8"/>
    <mergeCell ref="E8:I8"/>
    <mergeCell ref="DK1:DV1"/>
    <mergeCell ref="EG6:EG10"/>
    <mergeCell ref="EB6:EF6"/>
    <mergeCell ref="DZ7:EA7"/>
    <mergeCell ref="EB7:EF7"/>
    <mergeCell ref="DX8:EA8"/>
    <mergeCell ref="DW6:EA6"/>
    <mergeCell ref="DW7:DW8"/>
    <mergeCell ref="DO7:DT7"/>
    <mergeCell ref="DV6:DV10"/>
    <mergeCell ref="DD6:DN6"/>
    <mergeCell ref="DO8:DU8"/>
    <mergeCell ref="DD7:DN7"/>
    <mergeCell ref="DE8:DN8"/>
    <mergeCell ref="DO6:DU6"/>
    <mergeCell ref="ED36:EF36"/>
    <mergeCell ref="DY36:DZ36"/>
    <mergeCell ref="EB30:EC30"/>
    <mergeCell ref="DY28:DZ28"/>
    <mergeCell ref="E7:H7"/>
    <mergeCell ref="A6:A10"/>
    <mergeCell ref="B6:B10"/>
    <mergeCell ref="CS9:CV9"/>
    <mergeCell ref="R7:CR7"/>
    <mergeCell ref="A3:EG3"/>
    <mergeCell ref="A4:EG4"/>
    <mergeCell ref="BV1:CR1"/>
    <mergeCell ref="AB30:AE30"/>
    <mergeCell ref="AF9:CR9"/>
    <mergeCell ref="CS6:CV6"/>
    <mergeCell ref="J6:CR6"/>
    <mergeCell ref="CS7:CV7"/>
    <mergeCell ref="CS8:CV8"/>
    <mergeCell ref="J8:CR8"/>
  </mergeCells>
  <printOptions/>
  <pageMargins left="0.58" right="0.3" top="0.67" bottom="0.49" header="0.5" footer="0.37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Райрада</cp:lastModifiedBy>
  <cp:lastPrinted>2019-12-09T14:38:49Z</cp:lastPrinted>
  <dcterms:created xsi:type="dcterms:W3CDTF">2019-08-22T07:59:57Z</dcterms:created>
  <dcterms:modified xsi:type="dcterms:W3CDTF">2019-12-12T12:55:28Z</dcterms:modified>
  <cp:category/>
  <cp:version/>
  <cp:contentType/>
  <cp:contentStatus/>
</cp:coreProperties>
</file>