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290" activeTab="0"/>
  </bookViews>
  <sheets>
    <sheet name="Лист1" sheetId="1" r:id="rId1"/>
  </sheets>
  <definedNames>
    <definedName name="_xlnm.Print_Area" localSheetId="0">'Лист1'!$A$1:$DM$28</definedName>
  </definedNames>
  <calcPr fullCalcOnLoad="1"/>
</workbook>
</file>

<file path=xl/sharedStrings.xml><?xml version="1.0" encoding="utf-8"?>
<sst xmlns="http://schemas.openxmlformats.org/spreadsheetml/2006/main" count="203" uniqueCount="179">
  <si>
    <t>Додаток 3</t>
  </si>
  <si>
    <t>ЗМІНИ</t>
  </si>
  <si>
    <t>до додатка 5 "Міжбюджетні трансферти на 2019 рік"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</si>
  <si>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</si>
  <si>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</si>
  <si>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</si>
  <si>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Разом</t>
  </si>
  <si>
    <t>Трансферти іншим бюджетам</t>
  </si>
  <si>
    <t>дотація на:</t>
  </si>
  <si>
    <t>субвенції</t>
  </si>
  <si>
    <t>інші субвенції з місцевого бюджету</t>
  </si>
  <si>
    <t>суввенції</t>
  </si>
  <si>
    <t>загального фонду на:</t>
  </si>
  <si>
    <t>спеціального фонду на:</t>
  </si>
  <si>
    <t>КБКД 41040200</t>
  </si>
  <si>
    <t>КБКД 41040400</t>
  </si>
  <si>
    <t>КБКД 41050100</t>
  </si>
  <si>
    <t>КБКД 41050200</t>
  </si>
  <si>
    <t>КБКД 41050300</t>
  </si>
  <si>
    <t>КБКД 41050700</t>
  </si>
  <si>
    <t>КБКД 41051000</t>
  </si>
  <si>
    <t>КБКД 41051100</t>
  </si>
  <si>
    <t>КБКД 41051200</t>
  </si>
  <si>
    <t>КБКД 41051400</t>
  </si>
  <si>
    <t>КБКД 41051500</t>
  </si>
  <si>
    <t>КБКД 41052000</t>
  </si>
  <si>
    <t>КБКД 41053300</t>
  </si>
  <si>
    <t>КБКД 41054300</t>
  </si>
  <si>
    <t>КБКД 41053900</t>
  </si>
  <si>
    <t>КБКД 41054000</t>
  </si>
  <si>
    <t>КПКВ 3719150</t>
  </si>
  <si>
    <t>КПКВ 1019710</t>
  </si>
  <si>
    <t>КПКВ 3719260</t>
  </si>
  <si>
    <t>КПКВ 3719770</t>
  </si>
  <si>
    <t>КПКВ 0219770</t>
  </si>
  <si>
    <t>КПКВ 0219800</t>
  </si>
  <si>
    <t>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</t>
  </si>
  <si>
    <t>інші дотації з місцевого бюджету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</si>
  <si>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</si>
  <si>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</si>
  <si>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</si>
  <si>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</si>
  <si>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</si>
  <si>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</si>
  <si>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</si>
  <si>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</si>
  <si>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</si>
  <si>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</si>
  <si>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утримання об'єктів спільного користування чи ліквідацію негативних наслідків діяльності об'єктів спільного користування</t>
  </si>
  <si>
    <t>реалізацію заходів, спрямованих на підвищення якості освіти за рахунок відповідної субвенції з державного бюджету</t>
  </si>
  <si>
    <t>виконання доручень виборців депутатами обласної ради у 2019 році</t>
  </si>
  <si>
    <t>на капітальні видатки та облаштування об"єктів соціально-культурної сфери</t>
  </si>
  <si>
    <t>на підвищення кваліфікації (рівня освіти) окремих працівників закладів охорони здоров’я та органів управління відповідної галузі</t>
  </si>
  <si>
    <t>на забезпечення пільговими рецептами, технічними засобами пільгової категорії громадян (діти з інвалідністю, онкохворі, УБД, ліквідатори аварії на ЧАЕС) для КНП "Нікопольський районний центр первинної медико-санітарної допомоги"</t>
  </si>
  <si>
    <t>здійснення оплати обовʼязкового платежу до Пенсійного фонду України (4% від вартості автомобіля) для проведення реєстрації 2-х автомобілів</t>
  </si>
  <si>
    <t>реєстрацію автотранспортних засобів в РСЦ МВС</t>
  </si>
  <si>
    <t xml:space="preserve">страховку автотранспортних засобів </t>
  </si>
  <si>
    <t>для КНП  «Нікопольський районний центр первинної медико-санітарної допомоги» на реєстрацію автотранспортних засобів в РСЦ МВС</t>
  </si>
  <si>
    <t>для КНП  «Нікопольський районний центр первинної медико-санітарної допомоги» на страховку автотранспортних засобів</t>
  </si>
  <si>
    <t>на виконання п.2.5 заходів районної цільової соціальної програми "Молодь Нікопольщини на 2012-2021 роки" для здійснення доставки призовників Криничуватської сільської ради для проходження обласної медичної комісії для відправки у Збройні Сили України до обласного територіального центру комплектування та соціальної підтримки (військкомату)</t>
  </si>
  <si>
    <t>придбання тапчанів та стелажів для картотеки для КНП «Нікопольський районний центр первинної медико-санітарної допомоги»</t>
  </si>
  <si>
    <t>оплату реєстрації автотранспортного засобу, платежу до пенсійного фонду, страховку автотранспортного засобу</t>
  </si>
  <si>
    <t xml:space="preserve">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</si>
  <si>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районному бюджету Нікопольського району на здійснення завдань у сфері освіти </t>
  </si>
  <si>
    <t>забезпечення пільговими рецептами та технічними засобами пільгової категорії громадян Чкаловської ОТГ (діти-інваліди,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</si>
  <si>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>придбання необхідного технічного обладнання робочого місця спеціаліста служби містобудівного кадастру оргтехнікою з характеристиками, що дозволяють роботу з графічною інформацією</t>
  </si>
  <si>
    <t xml:space="preserve">для КНП "Нікопольський районний центр первинної медико-санітарної допомоги на проведення поточних ремонтів Приміської, Олексіївської амбулаторій та Старозаводського фельдшерського пункту </t>
  </si>
  <si>
    <t xml:space="preserve">для забезпечення хворих на ендокринні захворювання, що зареєстровані та проживають на території Приміської сільської ради, препаратами інсуліну за рецептами лікаря-ендокринолога </t>
  </si>
  <si>
    <t>на оздоровлення та відпочинок влітку 2019 року дітей-сиріт та дітей, позбавлених батьківського піклування, дітей учасників АТО</t>
  </si>
  <si>
    <t>для поточного ремонту кабінетів КЗ "Інклюзивно-ресурсний центр" Олексіївської загальноосвітньої школи І-ІІІ ступенів</t>
  </si>
  <si>
    <t>придбання паливо-мастильних матеріалів для Олексіївської амбулаторії</t>
  </si>
  <si>
    <t>придбання медикаментів, дезінфікуючих засобів та виробів медичного призначення для Олексіївської амбулаторії</t>
  </si>
  <si>
    <t>придбання медикаментів, дезінфікуючих засобів та виробів медичного призначення для Приміської амбулаторії та Старозаводського фельдшерського пункту</t>
  </si>
  <si>
    <t xml:space="preserve">придбання спортивного інвентарю, кабінету хімії, приладів та матеріалів для кабінету фізики для Капулівської загальноосвітньої школи </t>
  </si>
  <si>
    <t>на утримання Капулівської амбулаторії загальної практики - сімейної медицини на придбання предметів, матеріалів, інвентарю та медикаментів</t>
  </si>
  <si>
    <t>на заробітну плату та нарахування на оплату праці для Катеринівського фельдшерського пункту</t>
  </si>
  <si>
    <t xml:space="preserve">на утримання Покровської амбулаторії загальної практики - сімейної медицини на придбання предметів, матеріалів, інвентарю, медикаментів, оплату послуг по поточному ремонту офісної медтехніки </t>
  </si>
  <si>
    <t xml:space="preserve">на утримання Капулівської загальноосвітньої школи на придбання предметів, матеріалів, інвентарю та оплату послуг по поточному ремонту каналізації та вентиляційної системи їдальні </t>
  </si>
  <si>
    <t xml:space="preserve">на утримання Покровської загальноосвітньої школи на придбання предметів, матеріалів, інвентарю та оплату послуг по збільшенню потужності електроспоживання </t>
  </si>
  <si>
    <t>на утримання КЗ "Нікопольська центральна районна лікарня" ДОР на придбання предметів, матеріалів, інвентарю, оплату послуг по поточному ремонту медичного обладнання та навчання працівників та спеціалістів</t>
  </si>
  <si>
    <t xml:space="preserve">поточний ремонт Покровської та Капулівської загальноосвітніх шкіл </t>
  </si>
  <si>
    <t>придбання інсуліну для КЗ «Нікопольська центральна районна лікарня» ДОР</t>
  </si>
  <si>
    <t>на проведення бактеріологічних досліджень громадян Першотравневської сільської ради</t>
  </si>
  <si>
    <t xml:space="preserve">на проведення гістологічних досліджень громадян Першотравневської сільської ради </t>
  </si>
  <si>
    <t xml:space="preserve">для забезпечення препаратами інсуліну громадян Першотравневської сільської ради для КЗ Нікопольська центральна районна лікарня» ДОР </t>
  </si>
  <si>
    <t xml:space="preserve">забезпечення пільговими рецептами пільгової категорії громадян Першотравневської сільської ради для КНП "Нікопольський районний центр первинної медико-санітарної допомоги" </t>
  </si>
  <si>
    <t>поточний ремонт їдальні – облаштування вікон видачі та системи вентиляції харчоблоку Олексіївської загальноосвітній школі І-ІІІ ступенів</t>
  </si>
  <si>
    <t>проведення державної реєстрації шкільного автобуса для Приміської загальноосвітньої школи І-ІІІ ступенів</t>
  </si>
  <si>
    <t xml:space="preserve"> забезпечення пільговими рецептами, технічними засобами пільгової категорії громадян Приміської сільської ради (діти з інвалідністю,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</si>
  <si>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 xml:space="preserve">для забезпечення хворих на ендокринні захворювання для КЗ Нікопольська центральна районна лікарня» ДОР </t>
  </si>
  <si>
    <t xml:space="preserve">завершення процедури закупівлі автотранспортних засобів для Чистопільської амбулаторії загальної практики – сімейної медицини </t>
  </si>
  <si>
    <t>оплату комунальних послуг та енергоносіїв для КНП «Нікопольський районний центр первинної медико-санітарної допомоги»</t>
  </si>
  <si>
    <t xml:space="preserve">виконання Програми створення та ведення містобудівного кадастру Нікопольського району Дніпропетровської області </t>
  </si>
  <si>
    <t>оплату за електроенергію для КЗ «Нікопольська центральна районна лікарня» ДОР</t>
  </si>
  <si>
    <t xml:space="preserve">заробітну плату та нарахування для Нікопольського районного територіального центру соціального обслуговування (надання соціальних послуг) </t>
  </si>
  <si>
    <t xml:space="preserve">оплату за 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</si>
  <si>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оплату предметів, матеріалів, обладнання та інвентарю для Нікопольського районного територіального центру соціального обслуговування (надання соціальних послуг)</t>
  </si>
  <si>
    <t xml:space="preserve">оплату послуг, крім комунальних, для Нікопольського районного територіального центру соціального обслуговування (надання соціальних послуг) </t>
  </si>
  <si>
    <t>оплату за продукти харчування для Нікопольського районного територіального центру соціального обслуговування (надання соціальних послуг)</t>
  </si>
  <si>
    <t>окремі заходи по реалізації держпрограм для Нікопольського районного територіального центру соціального обслуговування (надання соціальних послуг)</t>
  </si>
  <si>
    <t>інші поточні видатки для Нікопольського районного територіального центру соціального обслуговування (надання соціальних послуг)</t>
  </si>
  <si>
    <t>придбання молочних сумішей для дітей народжених від ВІЛ інфікованих матерів для КНП «Нікопольський районний центр первинної медико-санітарної допомоги»</t>
  </si>
  <si>
    <t xml:space="preserve">пільгові рецепти для КНП «Нікопольський районний центр первинної медико-санітарної допомоги» </t>
  </si>
  <si>
    <t xml:space="preserve">медичні препарати для КНП «Нікопольський районний центр первинної медико-санітарної допомоги» </t>
  </si>
  <si>
    <t>придбання туберкуліну для охоплення дітей віком від 1 до 4 років туберкулінодіагностикою для КНП «Нікопольський районний центр первинної медико-санітарної допомоги»</t>
  </si>
  <si>
    <t xml:space="preserve">заробітну плату та нарахування для Нікопольського районного центру соціальних служб для сімʼї, дітей та молоді </t>
  </si>
  <si>
    <t xml:space="preserve">оплату за комунальні послуги (електрична енергія, природний газ, водопостачання) для Нікопольського районного центру соціальних служб для сімʼї, дітей та молоді </t>
  </si>
  <si>
    <t xml:space="preserve">оплату предметів, матеріалів, обладнання та інвентарю для Нікопольського районного центру соціальних служб для сімʼї, дітей та молоді </t>
  </si>
  <si>
    <t xml:space="preserve">оплату послуг, крім комунальни,х для Нікопольського районного центру соціальних служб для сімʼї, дітей та молоді </t>
  </si>
  <si>
    <t xml:space="preserve">оплату за енергоносії для КНП «Нікопольський районний центр первинної медико-санітарної допомоги» для Чкаловської та Південної амбулаторії </t>
  </si>
  <si>
    <t xml:space="preserve"> оплату за відрядження для Нікопольського районного центру соціальних служб для сімʼї, дітей та молоді </t>
  </si>
  <si>
    <t xml:space="preserve"> оплату за енергоносії для КНП «Нікопольський районний центр первинної медико-санітарної допомоги»</t>
  </si>
  <si>
    <t xml:space="preserve"> оплату за спеціальне харчування для КНП «Нікопольський районний центр первинної медико-санітарної допомоги» </t>
  </si>
  <si>
    <t>оплату за природний газ для КЗ «Нікопольська центральна районна лікарня» ДОР</t>
  </si>
  <si>
    <t xml:space="preserve">проведення гістологічних досліджень </t>
  </si>
  <si>
    <t xml:space="preserve">проведення бактеріологічних досліджень </t>
  </si>
  <si>
    <t>оплату комунальних послуг та енергоносіїв для КЗ «Нікопольська центральна районна лікарня» ДОР</t>
  </si>
  <si>
    <t>фінансування КНП «Нікопольський районний центр первинної медико-санітарної допомоги» на пільгові рецепти, підгузки та калоприймачі</t>
  </si>
  <si>
    <t xml:space="preserve"> оплату праці сестри медичної вищої категорії загальної практики - сімейної медицини Новософіївського фельдшерського пункту Лозбіновій Тетяни Степанівни </t>
  </si>
  <si>
    <t>для забезпечення якісного функціонування Шолоховської амбулаторії загальної практики - сімейної медицини та Миронівського фельдшерського пункту КНП "Нікопольський центр первинної медико-санітарної допомоги"</t>
  </si>
  <si>
    <t>для забезпечення хворих на ендокринні захворювання, що зареєстровані та проживають на території Новософіївської сільської ради, препаратами інсуліну за рецептами лікаря-ендокринолога</t>
  </si>
  <si>
    <t xml:space="preserve">придбання предметів, матеріалів та інвентарю та на придбання медикаментів для Новософіївського фельдшерського пункту </t>
  </si>
  <si>
    <t xml:space="preserve"> проведення гістологічних досліджень для громадян, які проживають на території Червоногригорівської селищної громади </t>
  </si>
  <si>
    <t>проведення бактеріологічних досліджень для громадян, які проживають на території Червоногригорівської селищної громади</t>
  </si>
  <si>
    <t>придбання чотирьох горілок газових у котельню Покровської загальноосвітньої школи</t>
  </si>
  <si>
    <t>капітальні видатки та облаштування об"єктів соціально-культурної сфери</t>
  </si>
  <si>
    <t xml:space="preserve"> виготовлення проектно-кошторисної документації з капітального ремонту по впровадженню енергозберігаючих заходів: часткова заміна віконних заповнень у Приміській загальноосвітній школі І-ІІІ ступенів та облаштування вхідного ганку</t>
  </si>
  <si>
    <t>капітальний ремонт системи опалення та заміна запірної арматури системи опалення Олексіївської загальноосвітній школі І-ІІІ ступенів</t>
  </si>
  <si>
    <t>придбання обладнання і предметів довгострокового використання для КЗ "Нікопольська центральна районна лікарня" ДОР</t>
  </si>
  <si>
    <t>придбання обладнання і предметів довгострокового використання для Покровської амбулаторії загальної практики - сімейної медицини</t>
  </si>
  <si>
    <t>реалізацію районної програми інформатизації органів виконавчої влади Нікопольського району на 2017-2019 роки в частині придбання обладнання та засобів інформатизації для сектору діловодства та контролю РДА</t>
  </si>
  <si>
    <t xml:space="preserve">капітальний ремонт даху Олексіївської загальноосвітній школі І-ІІІ ступенів </t>
  </si>
  <si>
    <t>для КЗ "Нікопольська центральна районна лікарня" ДОР на капітальний ремонт будівлі</t>
  </si>
  <si>
    <t xml:space="preserve"> придбання комп’ютерного класу для Покровської загальноосвітньої школи</t>
  </si>
  <si>
    <t xml:space="preserve"> придбання обладнання і предметів довгострокового використання для Покровської та Капулівської загальноосвітніх шкіл </t>
  </si>
  <si>
    <t>реалізацію заходів, спрямованих на розвиток системи охорони 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</si>
  <si>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Інші дотації з місцевого бюджету</t>
  </si>
  <si>
    <t>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</si>
  <si>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виконання доручень виборців депутатами обласної ради у 2019 році (нерозподілена)</t>
  </si>
  <si>
    <t>для придбання радіосистеми тп ноутбуку для Приміського сільського будинку культури (за рахунок субвенції на виконання доручень виборців депутатами обласної ради у 2019 році)</t>
  </si>
  <si>
    <t>на проведення гістологічних  досліджень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</si>
  <si>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</si>
  <si>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>на заходи та роботи з територіальної оборони та мобілізаційної підготовки місцевого значення</t>
  </si>
  <si>
    <t>на виконання програм соціально-економічного розвитку регіонів</t>
  </si>
  <si>
    <t>04309503000</t>
  </si>
  <si>
    <t>Криничуватська сільська рада</t>
  </si>
  <si>
    <t>04309505000</t>
  </si>
  <si>
    <t>Приміська сільська рада</t>
  </si>
  <si>
    <t>04309507000</t>
  </si>
  <si>
    <t>Новософіївська сільська рада</t>
  </si>
  <si>
    <t>04309508000</t>
  </si>
  <si>
    <t>Покровська сільська рада</t>
  </si>
  <si>
    <t>04540000000</t>
  </si>
  <si>
    <t>Червоногригорівська селищна рада</t>
  </si>
  <si>
    <t>04538000000</t>
  </si>
  <si>
    <t>Лошкарівська сільська рада</t>
  </si>
  <si>
    <t>04539000000</t>
  </si>
  <si>
    <t>Першотравневська сільська рада</t>
  </si>
  <si>
    <t>04534000000</t>
  </si>
  <si>
    <t>Чкаловська сільська рада</t>
  </si>
  <si>
    <t>04309200000</t>
  </si>
  <si>
    <t>Районний бюджет</t>
  </si>
  <si>
    <t>04100000000</t>
  </si>
  <si>
    <t>Обласний бюджет</t>
  </si>
  <si>
    <t>Державний бюджет</t>
  </si>
  <si>
    <t>04209100000</t>
  </si>
  <si>
    <t>м. Покров</t>
  </si>
  <si>
    <t>04207100000</t>
  </si>
  <si>
    <t>м. Нікополь</t>
  </si>
  <si>
    <t>04206100000</t>
  </si>
  <si>
    <t>м. Марганець</t>
  </si>
  <si>
    <t>Всього</t>
  </si>
  <si>
    <t>Заступник голови
районної ради</t>
  </si>
  <si>
    <t>В.ЄВТУШЕНКО</t>
  </si>
  <si>
    <t>Додаток 3
до розпорядження голови
районної ради</t>
  </si>
  <si>
    <t>капітальний ремонт та промивку системи опалення КЗ Приміська загальноосвітня школа І-ІІІ ступенів</t>
  </si>
  <si>
    <t>виконання п.2.5 заходів районної цільової соціальної програми "Молодь Нікопольщини на 2012-2021 роки" для здійснення доставки призовників Приміської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 (військкомату)</t>
  </si>
  <si>
    <t>Голова районної ради</t>
  </si>
  <si>
    <t>С.КРИВОНОС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</si>
</sst>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4" fontId="3" fillId="2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wrapText="1"/>
      <protection/>
    </xf>
    <xf numFmtId="0" fontId="3" fillId="0" borderId="0" xfId="0" applyNumberFormat="1" applyFont="1" applyFill="1" applyAlignment="1" applyProtection="1">
      <alignment horizontal="right" wrapText="1"/>
      <protection/>
    </xf>
    <xf numFmtId="0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36"/>
  <sheetViews>
    <sheetView tabSelected="1" zoomScale="60" zoomScaleNormal="60" workbookViewId="0" topLeftCell="A1">
      <selection activeCell="DN7" sqref="DN7"/>
    </sheetView>
  </sheetViews>
  <sheetFormatPr defaultColWidth="7.875" defaultRowHeight="12.75"/>
  <cols>
    <col min="1" max="1" width="18.00390625" style="2" customWidth="1"/>
    <col min="2" max="2" width="35.75390625" style="2" customWidth="1"/>
    <col min="3" max="3" width="29.625" style="2" hidden="1" customWidth="1"/>
    <col min="4" max="4" width="19.625" style="2" hidden="1" customWidth="1"/>
    <col min="5" max="5" width="47.25390625" style="2" hidden="1" customWidth="1"/>
    <col min="6" max="6" width="33.75390625" style="2" hidden="1" customWidth="1"/>
    <col min="7" max="7" width="63.25390625" style="2" hidden="1" customWidth="1"/>
    <col min="8" max="8" width="55.375" style="2" hidden="1" customWidth="1"/>
    <col min="9" max="10" width="24.125" style="2" hidden="1" customWidth="1"/>
    <col min="11" max="11" width="25.00390625" style="2" hidden="1" customWidth="1"/>
    <col min="12" max="12" width="24.375" style="2" hidden="1" customWidth="1"/>
    <col min="13" max="13" width="22.00390625" style="2" customWidth="1"/>
    <col min="14" max="14" width="26.75390625" style="2" hidden="1" customWidth="1"/>
    <col min="15" max="15" width="27.625" style="2" customWidth="1"/>
    <col min="16" max="16" width="22.75390625" style="2" hidden="1" customWidth="1"/>
    <col min="17" max="17" width="21.375" style="2" hidden="1" customWidth="1"/>
    <col min="18" max="18" width="22.00390625" style="2" hidden="1" customWidth="1"/>
    <col min="19" max="19" width="23.75390625" style="2" hidden="1" customWidth="1"/>
    <col min="20" max="21" width="30.00390625" style="2" hidden="1" customWidth="1"/>
    <col min="22" max="22" width="19.75390625" style="2" hidden="1" customWidth="1"/>
    <col min="23" max="23" width="19.125" style="2" hidden="1" customWidth="1"/>
    <col min="24" max="24" width="32.375" style="2" hidden="1" customWidth="1"/>
    <col min="25" max="25" width="31.875" style="2" hidden="1" customWidth="1"/>
    <col min="26" max="26" width="38.25390625" style="2" hidden="1" customWidth="1"/>
    <col min="27" max="27" width="25.125" style="2" hidden="1" customWidth="1"/>
    <col min="28" max="28" width="20.75390625" style="2" hidden="1" customWidth="1"/>
    <col min="29" max="29" width="33.875" style="2" hidden="1" customWidth="1"/>
    <col min="30" max="30" width="23.125" style="2" hidden="1" customWidth="1"/>
    <col min="31" max="31" width="31.00390625" style="2" hidden="1" customWidth="1"/>
    <col min="32" max="33" width="28.375" style="2" hidden="1" customWidth="1"/>
    <col min="34" max="34" width="27.125" style="2" hidden="1" customWidth="1"/>
    <col min="35" max="36" width="28.375" style="2" hidden="1" customWidth="1"/>
    <col min="37" max="37" width="24.125" style="2" hidden="1" customWidth="1"/>
    <col min="38" max="38" width="21.625" style="2" hidden="1" customWidth="1"/>
    <col min="39" max="39" width="25.25390625" style="2" hidden="1" customWidth="1"/>
    <col min="40" max="40" width="28.375" style="2" hidden="1" customWidth="1"/>
    <col min="41" max="43" width="22.75390625" style="2" hidden="1" customWidth="1"/>
    <col min="44" max="44" width="27.00390625" style="2" hidden="1" customWidth="1"/>
    <col min="45" max="45" width="25.625" style="2" hidden="1" customWidth="1"/>
    <col min="46" max="46" width="24.125" style="2" hidden="1" customWidth="1"/>
    <col min="47" max="47" width="27.00390625" style="2" hidden="1" customWidth="1"/>
    <col min="48" max="48" width="20.625" style="2" hidden="1" customWidth="1"/>
    <col min="49" max="49" width="19.375" style="2" hidden="1" customWidth="1"/>
    <col min="50" max="50" width="21.25390625" style="2" hidden="1" customWidth="1"/>
    <col min="51" max="51" width="19.375" style="2" hidden="1" customWidth="1"/>
    <col min="52" max="52" width="23.75390625" style="2" hidden="1" customWidth="1"/>
    <col min="53" max="54" width="26.25390625" style="2" hidden="1" customWidth="1"/>
    <col min="55" max="55" width="22.75390625" style="2" hidden="1" customWidth="1"/>
    <col min="56" max="56" width="34.625" style="2" hidden="1" customWidth="1"/>
    <col min="57" max="57" width="22.25390625" style="2" hidden="1" customWidth="1"/>
    <col min="58" max="58" width="24.25390625" style="2" hidden="1" customWidth="1"/>
    <col min="59" max="59" width="24.00390625" style="2" hidden="1" customWidth="1"/>
    <col min="60" max="60" width="23.375" style="2" hidden="1" customWidth="1"/>
    <col min="61" max="61" width="22.125" style="2" hidden="1" customWidth="1"/>
    <col min="62" max="62" width="27.25390625" style="2" hidden="1" customWidth="1"/>
    <col min="63" max="64" width="25.25390625" style="2" hidden="1" customWidth="1"/>
    <col min="65" max="65" width="24.875" style="2" hidden="1" customWidth="1"/>
    <col min="66" max="66" width="26.375" style="2" hidden="1" customWidth="1"/>
    <col min="67" max="67" width="21.375" style="2" hidden="1" customWidth="1"/>
    <col min="68" max="68" width="19.25390625" style="2" hidden="1" customWidth="1"/>
    <col min="69" max="70" width="21.25390625" style="2" hidden="1" customWidth="1"/>
    <col min="71" max="71" width="24.375" style="2" hidden="1" customWidth="1"/>
    <col min="72" max="72" width="20.625" style="2" hidden="1" customWidth="1"/>
    <col min="73" max="73" width="22.00390625" style="2" hidden="1" customWidth="1"/>
    <col min="74" max="74" width="25.00390625" style="2" hidden="1" customWidth="1"/>
    <col min="75" max="75" width="23.375" style="2" hidden="1" customWidth="1"/>
    <col min="76" max="76" width="24.125" style="2" hidden="1" customWidth="1"/>
    <col min="77" max="77" width="26.625" style="2" hidden="1" customWidth="1"/>
    <col min="78" max="78" width="26.00390625" style="2" hidden="1" customWidth="1"/>
    <col min="79" max="79" width="22.875" style="2" hidden="1" customWidth="1"/>
    <col min="80" max="80" width="24.75390625" style="2" hidden="1" customWidth="1"/>
    <col min="81" max="83" width="22.00390625" style="2" hidden="1" customWidth="1"/>
    <col min="84" max="84" width="22.00390625" style="2" customWidth="1"/>
    <col min="85" max="86" width="22.00390625" style="2" hidden="1" customWidth="1"/>
    <col min="87" max="87" width="28.75390625" style="2" hidden="1" customWidth="1"/>
    <col min="88" max="88" width="26.25390625" style="2" hidden="1" customWidth="1"/>
    <col min="89" max="89" width="23.75390625" style="2" hidden="1" customWidth="1"/>
    <col min="90" max="90" width="25.75390625" style="2" hidden="1" customWidth="1"/>
    <col min="91" max="91" width="27.375" style="2" hidden="1" customWidth="1"/>
    <col min="92" max="92" width="22.375" style="2" hidden="1" customWidth="1"/>
    <col min="93" max="93" width="20.75390625" style="2" hidden="1" customWidth="1"/>
    <col min="94" max="94" width="31.625" style="2" hidden="1" customWidth="1"/>
    <col min="95" max="97" width="22.375" style="2" hidden="1" customWidth="1"/>
    <col min="98" max="98" width="30.75390625" style="2" hidden="1" customWidth="1"/>
    <col min="99" max="99" width="22.375" style="2" hidden="1" customWidth="1"/>
    <col min="100" max="100" width="31.00390625" style="2" hidden="1" customWidth="1"/>
    <col min="101" max="101" width="23.875" style="2" hidden="1" customWidth="1"/>
    <col min="102" max="102" width="21.75390625" style="2" hidden="1" customWidth="1"/>
    <col min="103" max="103" width="23.75390625" style="2" hidden="1" customWidth="1"/>
    <col min="104" max="104" width="26.875" style="2" hidden="1" customWidth="1"/>
    <col min="105" max="105" width="20.375" style="2" customWidth="1"/>
    <col min="106" max="106" width="20.25390625" style="2" hidden="1" customWidth="1"/>
    <col min="107" max="107" width="28.375" style="2" hidden="1" customWidth="1"/>
    <col min="108" max="108" width="44.75390625" style="2" hidden="1" customWidth="1"/>
    <col min="109" max="109" width="24.875" style="2" hidden="1" customWidth="1"/>
    <col min="110" max="110" width="26.25390625" style="2" hidden="1" customWidth="1"/>
    <col min="111" max="112" width="27.00390625" style="2" hidden="1" customWidth="1"/>
    <col min="113" max="113" width="30.25390625" style="2" hidden="1" customWidth="1"/>
    <col min="114" max="114" width="29.125" style="2" hidden="1" customWidth="1"/>
    <col min="115" max="115" width="26.25390625" style="2" hidden="1" customWidth="1"/>
    <col min="116" max="116" width="22.25390625" style="2" hidden="1" customWidth="1"/>
    <col min="117" max="117" width="29.25390625" style="2" hidden="1" customWidth="1"/>
    <col min="118" max="118" width="42.625" style="2" customWidth="1"/>
    <col min="119" max="119" width="17.625" style="2" customWidth="1"/>
    <col min="120" max="16384" width="7.875" style="2" customWidth="1"/>
  </cols>
  <sheetData>
    <row r="1" spans="7:117" ht="33" customHeight="1">
      <c r="G1" s="3"/>
      <c r="BD1" s="4" t="s">
        <v>0</v>
      </c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3"/>
      <c r="DC1" s="3"/>
      <c r="DD1" s="3"/>
      <c r="DE1" s="3"/>
      <c r="DF1" s="3"/>
      <c r="DG1" s="3"/>
      <c r="DH1" s="3"/>
      <c r="DI1" s="3"/>
      <c r="DJ1" s="3"/>
      <c r="DK1" s="3"/>
      <c r="DM1" s="3"/>
    </row>
    <row r="2" spans="1:118" ht="82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/>
      <c r="P2" s="6"/>
      <c r="Q2" s="6"/>
      <c r="R2" s="6"/>
      <c r="S2" s="6"/>
      <c r="T2" s="6"/>
      <c r="U2" s="6"/>
      <c r="V2" s="6"/>
      <c r="W2" s="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6" t="s">
        <v>174</v>
      </c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4"/>
      <c r="DC2" s="4"/>
      <c r="DD2" s="4"/>
      <c r="DE2" s="6" t="s">
        <v>174</v>
      </c>
      <c r="DF2" s="6"/>
      <c r="DG2" s="6"/>
      <c r="DH2" s="6"/>
      <c r="DI2" s="6"/>
      <c r="DJ2" s="6"/>
      <c r="DK2" s="6"/>
      <c r="DL2" s="6"/>
      <c r="DM2" s="6"/>
      <c r="DN2" s="4"/>
    </row>
    <row r="3" spans="1:117" ht="22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</row>
    <row r="4" spans="1:118" ht="28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8"/>
    </row>
    <row r="5" spans="1:104" ht="36.75" customHeight="1">
      <c r="A5" s="9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17" ht="36" customHeight="1">
      <c r="A6" s="10" t="s">
        <v>3</v>
      </c>
      <c r="B6" s="10" t="s">
        <v>4</v>
      </c>
      <c r="C6" s="11" t="s">
        <v>5</v>
      </c>
      <c r="D6" s="11"/>
      <c r="E6" s="10" t="s">
        <v>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1"/>
      <c r="CY6" s="11"/>
      <c r="CZ6" s="11"/>
      <c r="DA6" s="12" t="s">
        <v>6</v>
      </c>
      <c r="DB6" s="10" t="s">
        <v>7</v>
      </c>
      <c r="DC6" s="10"/>
      <c r="DD6" s="10"/>
      <c r="DE6" s="10"/>
      <c r="DF6" s="13"/>
      <c r="DG6" s="10" t="s">
        <v>7</v>
      </c>
      <c r="DH6" s="10"/>
      <c r="DI6" s="10"/>
      <c r="DJ6" s="10"/>
      <c r="DK6" s="11"/>
      <c r="DL6" s="11"/>
      <c r="DM6" s="12" t="s">
        <v>6</v>
      </c>
    </row>
    <row r="7" spans="1:117" ht="54" customHeight="1">
      <c r="A7" s="10"/>
      <c r="B7" s="10"/>
      <c r="C7" s="10" t="s">
        <v>8</v>
      </c>
      <c r="D7" s="10"/>
      <c r="E7" s="10" t="s">
        <v>9</v>
      </c>
      <c r="F7" s="10"/>
      <c r="G7" s="10"/>
      <c r="H7" s="11" t="s">
        <v>9</v>
      </c>
      <c r="I7" s="11"/>
      <c r="J7" s="11"/>
      <c r="K7" s="11"/>
      <c r="L7" s="11"/>
      <c r="M7" s="14" t="s">
        <v>9</v>
      </c>
      <c r="N7" s="15"/>
      <c r="O7" s="16"/>
      <c r="P7" s="11"/>
      <c r="Q7" s="10" t="s">
        <v>10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 t="s">
        <v>10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3" t="s">
        <v>9</v>
      </c>
      <c r="DA7" s="12"/>
      <c r="DB7" s="10" t="s">
        <v>8</v>
      </c>
      <c r="DC7" s="13" t="s">
        <v>9</v>
      </c>
      <c r="DD7" s="17" t="s">
        <v>11</v>
      </c>
      <c r="DE7" s="13" t="s">
        <v>10</v>
      </c>
      <c r="DF7" s="13"/>
      <c r="DG7" s="10" t="s">
        <v>10</v>
      </c>
      <c r="DH7" s="10"/>
      <c r="DI7" s="10"/>
      <c r="DJ7" s="10"/>
      <c r="DK7" s="11"/>
      <c r="DL7" s="11"/>
      <c r="DM7" s="12"/>
    </row>
    <row r="8" spans="1:117" ht="34.5" customHeight="1">
      <c r="A8" s="10"/>
      <c r="B8" s="10"/>
      <c r="C8" s="10"/>
      <c r="D8" s="10"/>
      <c r="E8" s="12" t="s">
        <v>12</v>
      </c>
      <c r="F8" s="12"/>
      <c r="G8" s="12"/>
      <c r="H8" s="18" t="s">
        <v>12</v>
      </c>
      <c r="I8" s="18"/>
      <c r="J8" s="18"/>
      <c r="K8" s="18"/>
      <c r="L8" s="18"/>
      <c r="M8" s="19" t="s">
        <v>12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1"/>
      <c r="CG8" s="18"/>
      <c r="CH8" s="18"/>
      <c r="CI8" s="18"/>
      <c r="CJ8" s="18"/>
      <c r="CK8" s="18"/>
      <c r="CL8" s="12" t="s">
        <v>12</v>
      </c>
      <c r="CM8" s="12"/>
      <c r="CN8" s="12" t="s">
        <v>13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0"/>
      <c r="DC8" s="12" t="s">
        <v>12</v>
      </c>
      <c r="DD8" s="12"/>
      <c r="DE8" s="12"/>
      <c r="DF8" s="22"/>
      <c r="DG8" s="12" t="s">
        <v>12</v>
      </c>
      <c r="DH8" s="12"/>
      <c r="DI8" s="12"/>
      <c r="DJ8" s="12" t="s">
        <v>13</v>
      </c>
      <c r="DK8" s="12"/>
      <c r="DL8" s="12"/>
      <c r="DM8" s="12"/>
    </row>
    <row r="9" spans="1:117" ht="40.5" customHeight="1">
      <c r="A9" s="10"/>
      <c r="B9" s="10"/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2" t="s">
        <v>20</v>
      </c>
      <c r="J9" s="22" t="s">
        <v>21</v>
      </c>
      <c r="K9" s="22" t="s">
        <v>22</v>
      </c>
      <c r="L9" s="22" t="s">
        <v>23</v>
      </c>
      <c r="M9" s="22" t="s">
        <v>24</v>
      </c>
      <c r="N9" s="22" t="s">
        <v>25</v>
      </c>
      <c r="O9" s="22" t="s">
        <v>26</v>
      </c>
      <c r="P9" s="22" t="s">
        <v>27</v>
      </c>
      <c r="Q9" s="12" t="s">
        <v>28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28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22" t="s">
        <v>29</v>
      </c>
      <c r="DA9" s="12"/>
      <c r="DB9" s="22" t="s">
        <v>30</v>
      </c>
      <c r="DC9" s="22" t="s">
        <v>31</v>
      </c>
      <c r="DD9" s="22" t="s">
        <v>32</v>
      </c>
      <c r="DE9" s="22" t="s">
        <v>33</v>
      </c>
      <c r="DF9" s="22" t="s">
        <v>33</v>
      </c>
      <c r="DG9" s="22" t="s">
        <v>34</v>
      </c>
      <c r="DH9" s="22" t="s">
        <v>34</v>
      </c>
      <c r="DI9" s="22" t="s">
        <v>34</v>
      </c>
      <c r="DJ9" s="22" t="s">
        <v>35</v>
      </c>
      <c r="DK9" s="22"/>
      <c r="DL9" s="22"/>
      <c r="DM9" s="12"/>
    </row>
    <row r="10" spans="1:117" ht="272.25" customHeight="1">
      <c r="A10" s="10"/>
      <c r="B10" s="10"/>
      <c r="C10" s="22" t="s">
        <v>36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3" t="s">
        <v>42</v>
      </c>
      <c r="J10" s="23" t="s">
        <v>43</v>
      </c>
      <c r="K10" s="23" t="s">
        <v>44</v>
      </c>
      <c r="L10" s="23" t="s">
        <v>45</v>
      </c>
      <c r="M10" s="23" t="s">
        <v>46</v>
      </c>
      <c r="N10" s="23" t="s">
        <v>47</v>
      </c>
      <c r="O10" s="23" t="s">
        <v>48</v>
      </c>
      <c r="P10" s="23" t="s">
        <v>49</v>
      </c>
      <c r="Q10" s="23" t="s">
        <v>50</v>
      </c>
      <c r="R10" s="23" t="s">
        <v>51</v>
      </c>
      <c r="S10" s="23" t="s">
        <v>52</v>
      </c>
      <c r="T10" s="23" t="s">
        <v>53</v>
      </c>
      <c r="U10" s="23" t="s">
        <v>54</v>
      </c>
      <c r="V10" s="23" t="s">
        <v>55</v>
      </c>
      <c r="W10" s="23" t="s">
        <v>56</v>
      </c>
      <c r="X10" s="23" t="s">
        <v>57</v>
      </c>
      <c r="Y10" s="23" t="s">
        <v>58</v>
      </c>
      <c r="Z10" s="23" t="s">
        <v>59</v>
      </c>
      <c r="AA10" s="23" t="s">
        <v>60</v>
      </c>
      <c r="AB10" s="23" t="s">
        <v>61</v>
      </c>
      <c r="AC10" s="23" t="s">
        <v>62</v>
      </c>
      <c r="AD10" s="23" t="s">
        <v>63</v>
      </c>
      <c r="AE10" s="23" t="s">
        <v>64</v>
      </c>
      <c r="AF10" s="23" t="s">
        <v>65</v>
      </c>
      <c r="AG10" s="23" t="s">
        <v>66</v>
      </c>
      <c r="AH10" s="23" t="s">
        <v>176</v>
      </c>
      <c r="AI10" s="23" t="s">
        <v>67</v>
      </c>
      <c r="AJ10" s="23" t="s">
        <v>68</v>
      </c>
      <c r="AK10" s="23" t="s">
        <v>69</v>
      </c>
      <c r="AL10" s="23" t="s">
        <v>70</v>
      </c>
      <c r="AM10" s="23" t="s">
        <v>71</v>
      </c>
      <c r="AN10" s="23" t="s">
        <v>72</v>
      </c>
      <c r="AO10" s="23" t="s">
        <v>73</v>
      </c>
      <c r="AP10" s="23" t="s">
        <v>74</v>
      </c>
      <c r="AQ10" s="23" t="s">
        <v>75</v>
      </c>
      <c r="AR10" s="23" t="s">
        <v>76</v>
      </c>
      <c r="AS10" s="23" t="s">
        <v>77</v>
      </c>
      <c r="AT10" s="23" t="s">
        <v>78</v>
      </c>
      <c r="AU10" s="23" t="s">
        <v>79</v>
      </c>
      <c r="AV10" s="23" t="s">
        <v>80</v>
      </c>
      <c r="AW10" s="23" t="s">
        <v>81</v>
      </c>
      <c r="AX10" s="23" t="s">
        <v>82</v>
      </c>
      <c r="AY10" s="23" t="s">
        <v>83</v>
      </c>
      <c r="AZ10" s="23" t="s">
        <v>84</v>
      </c>
      <c r="BA10" s="23" t="s">
        <v>85</v>
      </c>
      <c r="BB10" s="23" t="s">
        <v>86</v>
      </c>
      <c r="BC10" s="23" t="s">
        <v>87</v>
      </c>
      <c r="BD10" s="23" t="s">
        <v>88</v>
      </c>
      <c r="BE10" s="23" t="s">
        <v>89</v>
      </c>
      <c r="BF10" s="23" t="s">
        <v>90</v>
      </c>
      <c r="BG10" s="23" t="s">
        <v>91</v>
      </c>
      <c r="BH10" s="23" t="s">
        <v>92</v>
      </c>
      <c r="BI10" s="23" t="s">
        <v>93</v>
      </c>
      <c r="BJ10" s="23" t="s">
        <v>94</v>
      </c>
      <c r="BK10" s="23" t="s">
        <v>95</v>
      </c>
      <c r="BL10" s="23" t="s">
        <v>96</v>
      </c>
      <c r="BM10" s="23" t="s">
        <v>97</v>
      </c>
      <c r="BN10" s="23" t="s">
        <v>98</v>
      </c>
      <c r="BO10" s="23" t="s">
        <v>99</v>
      </c>
      <c r="BP10" s="23" t="s">
        <v>100</v>
      </c>
      <c r="BQ10" s="23" t="s">
        <v>101</v>
      </c>
      <c r="BR10" s="23" t="s">
        <v>102</v>
      </c>
      <c r="BS10" s="23" t="s">
        <v>103</v>
      </c>
      <c r="BT10" s="23" t="s">
        <v>104</v>
      </c>
      <c r="BU10" s="23" t="s">
        <v>105</v>
      </c>
      <c r="BV10" s="23" t="s">
        <v>106</v>
      </c>
      <c r="BW10" s="23" t="s">
        <v>107</v>
      </c>
      <c r="BX10" s="23" t="s">
        <v>108</v>
      </c>
      <c r="BY10" s="23" t="s">
        <v>109</v>
      </c>
      <c r="BZ10" s="23" t="s">
        <v>110</v>
      </c>
      <c r="CA10" s="23" t="s">
        <v>111</v>
      </c>
      <c r="CB10" s="23" t="s">
        <v>112</v>
      </c>
      <c r="CC10" s="23" t="s">
        <v>113</v>
      </c>
      <c r="CD10" s="23" t="s">
        <v>114</v>
      </c>
      <c r="CE10" s="23" t="s">
        <v>115</v>
      </c>
      <c r="CF10" s="23" t="s">
        <v>116</v>
      </c>
      <c r="CG10" s="23" t="s">
        <v>117</v>
      </c>
      <c r="CH10" s="23" t="s">
        <v>118</v>
      </c>
      <c r="CI10" s="23" t="s">
        <v>119</v>
      </c>
      <c r="CJ10" s="23" t="s">
        <v>120</v>
      </c>
      <c r="CK10" s="23" t="s">
        <v>121</v>
      </c>
      <c r="CL10" s="23" t="s">
        <v>122</v>
      </c>
      <c r="CM10" s="23" t="s">
        <v>123</v>
      </c>
      <c r="CN10" s="23" t="s">
        <v>124</v>
      </c>
      <c r="CO10" s="23" t="s">
        <v>125</v>
      </c>
      <c r="CP10" s="23" t="s">
        <v>126</v>
      </c>
      <c r="CQ10" s="23" t="s">
        <v>127</v>
      </c>
      <c r="CR10" s="23" t="s">
        <v>128</v>
      </c>
      <c r="CS10" s="23" t="s">
        <v>129</v>
      </c>
      <c r="CT10" s="23" t="s">
        <v>130</v>
      </c>
      <c r="CU10" s="23" t="s">
        <v>131</v>
      </c>
      <c r="CV10" s="23" t="s">
        <v>132</v>
      </c>
      <c r="CW10" s="23" t="s">
        <v>175</v>
      </c>
      <c r="CX10" s="22" t="s">
        <v>133</v>
      </c>
      <c r="CY10" s="22" t="s">
        <v>134</v>
      </c>
      <c r="CZ10" s="22" t="s">
        <v>135</v>
      </c>
      <c r="DA10" s="12"/>
      <c r="DB10" s="22" t="s">
        <v>136</v>
      </c>
      <c r="DC10" s="22" t="s">
        <v>48</v>
      </c>
      <c r="DD10" s="22" t="s">
        <v>137</v>
      </c>
      <c r="DE10" s="22" t="s">
        <v>138</v>
      </c>
      <c r="DF10" s="22" t="s">
        <v>139</v>
      </c>
      <c r="DG10" s="22" t="s">
        <v>140</v>
      </c>
      <c r="DH10" s="22" t="s">
        <v>141</v>
      </c>
      <c r="DI10" s="22" t="s">
        <v>142</v>
      </c>
      <c r="DJ10" s="22" t="s">
        <v>143</v>
      </c>
      <c r="DK10" s="22"/>
      <c r="DL10" s="22"/>
      <c r="DM10" s="12"/>
    </row>
    <row r="11" spans="1:117" ht="22.5" customHeight="1" hidden="1">
      <c r="A11" s="24" t="s">
        <v>144</v>
      </c>
      <c r="B11" s="25" t="s">
        <v>145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v>22000</v>
      </c>
      <c r="U11" s="26"/>
      <c r="V11" s="26"/>
      <c r="W11" s="26"/>
      <c r="X11" s="26"/>
      <c r="Y11" s="26"/>
      <c r="Z11" s="26">
        <v>3000</v>
      </c>
      <c r="AA11" s="26"/>
      <c r="AB11" s="26"/>
      <c r="AC11" s="26"/>
      <c r="AD11" s="26"/>
      <c r="AE11" s="26"/>
      <c r="AF11" s="26">
        <v>5840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>
        <v>64927</v>
      </c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>
        <f>SUM(C11:CY11)</f>
        <v>95767</v>
      </c>
      <c r="DB11" s="26">
        <v>1649670</v>
      </c>
      <c r="DC11" s="26"/>
      <c r="DD11" s="26"/>
      <c r="DE11" s="27"/>
      <c r="DF11" s="27"/>
      <c r="DG11" s="27"/>
      <c r="DH11" s="27"/>
      <c r="DI11" s="27"/>
      <c r="DJ11" s="27"/>
      <c r="DK11" s="27"/>
      <c r="DL11" s="25"/>
      <c r="DM11" s="27">
        <f>SUM(DB11:DL11)</f>
        <v>1649670</v>
      </c>
    </row>
    <row r="12" spans="1:119" ht="39.75" customHeight="1" hidden="1">
      <c r="A12" s="24" t="s">
        <v>146</v>
      </c>
      <c r="B12" s="28" t="s">
        <v>147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>
        <v>75000</v>
      </c>
      <c r="AH12" s="26">
        <f>5000+15000</f>
        <v>20000</v>
      </c>
      <c r="AI12" s="26">
        <v>179000</v>
      </c>
      <c r="AJ12" s="26">
        <v>189000</v>
      </c>
      <c r="AK12" s="26">
        <v>105000</v>
      </c>
      <c r="AL12" s="26">
        <v>15000</v>
      </c>
      <c r="AM12" s="26">
        <v>63910</v>
      </c>
      <c r="AN12" s="26">
        <v>42250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>
        <v>40000</v>
      </c>
      <c r="BC12" s="26">
        <v>160000</v>
      </c>
      <c r="BD12" s="26">
        <v>40000</v>
      </c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>
        <v>173000</v>
      </c>
      <c r="CQ12" s="26">
        <v>39346</v>
      </c>
      <c r="CR12" s="26"/>
      <c r="CS12" s="26"/>
      <c r="CT12" s="26">
        <v>10000</v>
      </c>
      <c r="CU12" s="26">
        <v>100000</v>
      </c>
      <c r="CV12" s="26">
        <v>40000</v>
      </c>
      <c r="CW12" s="26">
        <v>87000</v>
      </c>
      <c r="CX12" s="26"/>
      <c r="CY12" s="26"/>
      <c r="CZ12" s="26"/>
      <c r="DA12" s="27">
        <f>SUM(C12:CY12)</f>
        <v>1378506</v>
      </c>
      <c r="DB12" s="26">
        <v>3584025</v>
      </c>
      <c r="DC12" s="26"/>
      <c r="DD12" s="26">
        <f>601100</f>
        <v>601100</v>
      </c>
      <c r="DE12" s="27"/>
      <c r="DF12" s="26">
        <v>26900</v>
      </c>
      <c r="DG12" s="27"/>
      <c r="DH12" s="27"/>
      <c r="DI12" s="27"/>
      <c r="DJ12" s="27"/>
      <c r="DK12" s="27"/>
      <c r="DL12" s="25"/>
      <c r="DM12" s="27">
        <f>SUM(DB12:DL12)</f>
        <v>4212025</v>
      </c>
      <c r="DO12" s="29"/>
    </row>
    <row r="13" spans="1:117" ht="36" customHeight="1" hidden="1">
      <c r="A13" s="24" t="s">
        <v>148</v>
      </c>
      <c r="B13" s="25" t="s">
        <v>149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>
        <v>46970</v>
      </c>
      <c r="CI13" s="26"/>
      <c r="CJ13" s="26">
        <v>9610</v>
      </c>
      <c r="CK13" s="26">
        <v>2600</v>
      </c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7">
        <f>SUM(C13:CY13)</f>
        <v>59180</v>
      </c>
      <c r="DB13" s="26">
        <v>676845</v>
      </c>
      <c r="DC13" s="26"/>
      <c r="DD13" s="26"/>
      <c r="DE13" s="27"/>
      <c r="DF13" s="27"/>
      <c r="DG13" s="27"/>
      <c r="DH13" s="27"/>
      <c r="DI13" s="27"/>
      <c r="DJ13" s="27"/>
      <c r="DK13" s="27"/>
      <c r="DL13" s="25"/>
      <c r="DM13" s="27">
        <f>SUM(DB13:DL13)</f>
        <v>676845</v>
      </c>
    </row>
    <row r="14" spans="1:117" ht="36" customHeight="1" hidden="1">
      <c r="A14" s="24" t="s">
        <v>150</v>
      </c>
      <c r="B14" s="25" t="s">
        <v>151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>
        <v>145000</v>
      </c>
      <c r="AP14" s="26">
        <v>50000</v>
      </c>
      <c r="AQ14" s="26">
        <v>39650</v>
      </c>
      <c r="AR14" s="26">
        <v>43000</v>
      </c>
      <c r="AS14" s="26">
        <v>151000</v>
      </c>
      <c r="AT14" s="26">
        <v>179500</v>
      </c>
      <c r="AU14" s="26">
        <v>119450</v>
      </c>
      <c r="AV14" s="26">
        <v>398000</v>
      </c>
      <c r="AW14" s="26">
        <v>190146</v>
      </c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>
        <v>33600</v>
      </c>
      <c r="CO14" s="26"/>
      <c r="CP14" s="26"/>
      <c r="CQ14" s="26"/>
      <c r="CR14" s="26">
        <v>80550</v>
      </c>
      <c r="CS14" s="26">
        <v>7000</v>
      </c>
      <c r="CT14" s="26">
        <v>10000</v>
      </c>
      <c r="CU14" s="26"/>
      <c r="CV14" s="26"/>
      <c r="CW14" s="26"/>
      <c r="CX14" s="26">
        <v>165400</v>
      </c>
      <c r="CY14" s="26">
        <f>54000+308700</f>
        <v>362700</v>
      </c>
      <c r="CZ14" s="26"/>
      <c r="DA14" s="27">
        <f>SUM(C14:CY14)</f>
        <v>1974996</v>
      </c>
      <c r="DB14" s="26">
        <v>1953108</v>
      </c>
      <c r="DC14" s="26"/>
      <c r="DD14" s="26">
        <v>216500</v>
      </c>
      <c r="DE14" s="27"/>
      <c r="DF14" s="27"/>
      <c r="DG14" s="27"/>
      <c r="DH14" s="27"/>
      <c r="DI14" s="27"/>
      <c r="DJ14" s="27"/>
      <c r="DK14" s="27"/>
      <c r="DL14" s="25"/>
      <c r="DM14" s="27">
        <f>SUM(DB14:DL14)</f>
        <v>2169608</v>
      </c>
    </row>
    <row r="15" spans="1:117" ht="46.5" customHeight="1" hidden="1">
      <c r="A15" s="24" t="s">
        <v>152</v>
      </c>
      <c r="B15" s="28" t="s">
        <v>153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v>8838900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>
        <v>16800</v>
      </c>
      <c r="AB15" s="26">
        <v>23500</v>
      </c>
      <c r="AC15" s="26">
        <v>11000</v>
      </c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>
        <v>100000</v>
      </c>
      <c r="AX15" s="26"/>
      <c r="AY15" s="26"/>
      <c r="AZ15" s="26"/>
      <c r="BA15" s="26"/>
      <c r="BB15" s="26"/>
      <c r="BC15" s="26"/>
      <c r="BD15" s="26"/>
      <c r="BE15" s="26">
        <f>100000-100000</f>
        <v>0</v>
      </c>
      <c r="BF15" s="26"/>
      <c r="BG15" s="26"/>
      <c r="BH15" s="26"/>
      <c r="BI15" s="26">
        <f>50000+100000</f>
        <v>150000</v>
      </c>
      <c r="BJ15" s="26">
        <f>417000+400732-4830+396000</f>
        <v>1208902</v>
      </c>
      <c r="BK15" s="26">
        <f>20000+28000+5000</f>
        <v>53000</v>
      </c>
      <c r="BL15" s="26">
        <f>4000+2000</f>
        <v>6000</v>
      </c>
      <c r="BM15" s="26">
        <f>6000+16000+5000</f>
        <v>27000</v>
      </c>
      <c r="BN15" s="26">
        <f>3000+12000-12000+15000</f>
        <v>18000</v>
      </c>
      <c r="BO15" s="26">
        <v>780</v>
      </c>
      <c r="BP15" s="26">
        <v>50</v>
      </c>
      <c r="BQ15" s="26">
        <v>3000</v>
      </c>
      <c r="BR15" s="26">
        <v>75000</v>
      </c>
      <c r="BS15" s="26">
        <v>20000</v>
      </c>
      <c r="BT15" s="26">
        <v>96200</v>
      </c>
      <c r="BU15" s="26">
        <v>93828</v>
      </c>
      <c r="BV15" s="26">
        <v>3556</v>
      </c>
      <c r="BW15" s="26">
        <v>480</v>
      </c>
      <c r="BX15" s="26">
        <v>14376</v>
      </c>
      <c r="BY15" s="26"/>
      <c r="BZ15" s="26">
        <v>1260</v>
      </c>
      <c r="CA15" s="26">
        <v>370000</v>
      </c>
      <c r="CB15" s="26">
        <f>125000+125000</f>
        <v>250000</v>
      </c>
      <c r="CC15" s="26">
        <v>577080</v>
      </c>
      <c r="CD15" s="26"/>
      <c r="CE15" s="26"/>
      <c r="CF15" s="26"/>
      <c r="CG15" s="26"/>
      <c r="CH15" s="26"/>
      <c r="CI15" s="26"/>
      <c r="CJ15" s="26"/>
      <c r="CK15" s="26"/>
      <c r="CL15" s="26">
        <v>10000</v>
      </c>
      <c r="CM15" s="26">
        <v>20000</v>
      </c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7">
        <f>SUM(C15:CZ15)</f>
        <v>11988712</v>
      </c>
      <c r="DB15" s="26"/>
      <c r="DC15" s="26">
        <f>533158+687698</f>
        <v>1220856</v>
      </c>
      <c r="DD15" s="26">
        <v>1461600</v>
      </c>
      <c r="DE15" s="27"/>
      <c r="DF15" s="27"/>
      <c r="DG15" s="27"/>
      <c r="DH15" s="27"/>
      <c r="DI15" s="27"/>
      <c r="DJ15" s="27"/>
      <c r="DK15" s="27"/>
      <c r="DL15" s="26"/>
      <c r="DM15" s="27">
        <f>SUM(DB15:DL15)</f>
        <v>2682456</v>
      </c>
    </row>
    <row r="16" spans="1:117" ht="36" customHeight="1">
      <c r="A16" s="24" t="s">
        <v>154</v>
      </c>
      <c r="B16" s="25" t="s">
        <v>155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v>2519400</v>
      </c>
      <c r="N16" s="26"/>
      <c r="O16" s="26">
        <f>87689+580000+150000+95537.84+78000</f>
        <v>991226.84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>
        <v>284200</v>
      </c>
      <c r="BH16" s="26">
        <v>10330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>
        <v>1600</v>
      </c>
      <c r="CF16" s="26"/>
      <c r="CG16" s="26">
        <v>65000</v>
      </c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>
        <f>SUM(C16:CY16)</f>
        <v>3871756.84</v>
      </c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6"/>
      <c r="DM16" s="27">
        <f aca="true" t="shared" si="0" ref="DM16:DM24">SUM(DB16:DL16)</f>
        <v>0</v>
      </c>
    </row>
    <row r="17" spans="1:117" ht="45" customHeight="1" hidden="1">
      <c r="A17" s="24" t="s">
        <v>156</v>
      </c>
      <c r="B17" s="28" t="s">
        <v>157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v>2712400</v>
      </c>
      <c r="N17" s="26"/>
      <c r="O17" s="26">
        <f>339325+92900</f>
        <v>432225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>
        <v>7100</v>
      </c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>
        <v>11900</v>
      </c>
      <c r="AY17" s="26">
        <v>2000</v>
      </c>
      <c r="AZ17" s="26">
        <v>55700</v>
      </c>
      <c r="BA17" s="26">
        <v>30000</v>
      </c>
      <c r="BB17" s="26"/>
      <c r="BC17" s="26"/>
      <c r="BD17" s="26"/>
      <c r="BE17" s="26"/>
      <c r="BF17" s="26">
        <v>23500</v>
      </c>
      <c r="BG17" s="26">
        <v>170000</v>
      </c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>
        <f aca="true" t="shared" si="1" ref="DA17:DA25">SUM(C17:CZ17)</f>
        <v>3444825</v>
      </c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6"/>
      <c r="DM17" s="27">
        <f t="shared" si="0"/>
        <v>0</v>
      </c>
    </row>
    <row r="18" spans="1:117" ht="51" customHeight="1" hidden="1">
      <c r="A18" s="24" t="s">
        <v>158</v>
      </c>
      <c r="B18" s="28" t="s">
        <v>159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v>1978700</v>
      </c>
      <c r="N18" s="26"/>
      <c r="O18" s="26">
        <f>830259-55150+120000+111223</f>
        <v>1006332</v>
      </c>
      <c r="P18" s="26"/>
      <c r="Q18" s="26"/>
      <c r="R18" s="26"/>
      <c r="S18" s="26"/>
      <c r="T18" s="26"/>
      <c r="U18" s="26">
        <v>34000</v>
      </c>
      <c r="V18" s="26">
        <v>10000</v>
      </c>
      <c r="W18" s="26">
        <v>3000</v>
      </c>
      <c r="X18" s="26">
        <v>10000</v>
      </c>
      <c r="Y18" s="26">
        <v>3000</v>
      </c>
      <c r="Z18" s="26"/>
      <c r="AA18" s="26"/>
      <c r="AB18" s="26"/>
      <c r="AC18" s="26">
        <v>2766</v>
      </c>
      <c r="AD18" s="26"/>
      <c r="AE18" s="26">
        <v>80000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>
        <f>53250+10000</f>
        <v>63250</v>
      </c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>
        <v>4130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>
        <f>55150+80000</f>
        <v>135150</v>
      </c>
      <c r="BZ18" s="26"/>
      <c r="CA18" s="26"/>
      <c r="CB18" s="26"/>
      <c r="CC18" s="26"/>
      <c r="CD18" s="26">
        <v>3000</v>
      </c>
      <c r="CE18" s="26">
        <v>12050</v>
      </c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>
        <f t="shared" si="1"/>
        <v>3345378</v>
      </c>
      <c r="DB18" s="26"/>
      <c r="DC18" s="27"/>
      <c r="DD18" s="27"/>
      <c r="DE18" s="27"/>
      <c r="DF18" s="27"/>
      <c r="DG18" s="27"/>
      <c r="DH18" s="27"/>
      <c r="DI18" s="27"/>
      <c r="DJ18" s="27"/>
      <c r="DK18" s="27"/>
      <c r="DL18" s="26"/>
      <c r="DM18" s="27">
        <f t="shared" si="0"/>
        <v>0</v>
      </c>
    </row>
    <row r="19" spans="1:117" ht="30" customHeight="1" hidden="1">
      <c r="A19" s="24" t="s">
        <v>160</v>
      </c>
      <c r="B19" s="25" t="s">
        <v>161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>
        <f t="shared" si="1"/>
        <v>0</v>
      </c>
      <c r="DB19" s="27"/>
      <c r="DC19" s="27"/>
      <c r="DD19" s="27"/>
      <c r="DE19" s="30">
        <f>850000-40000-20000-31000-22500-150000-120000-21000-37000-30000-70000-26900-32000-49000-1000-15000-20000+300000</f>
        <v>464600</v>
      </c>
      <c r="DF19" s="26"/>
      <c r="DG19" s="27"/>
      <c r="DH19" s="27"/>
      <c r="DI19" s="27"/>
      <c r="DJ19" s="27"/>
      <c r="DK19" s="27"/>
      <c r="DL19" s="26"/>
      <c r="DM19" s="27">
        <f t="shared" si="0"/>
        <v>464600</v>
      </c>
    </row>
    <row r="20" spans="1:117" ht="32.25" customHeight="1" hidden="1">
      <c r="A20" s="24" t="s">
        <v>162</v>
      </c>
      <c r="B20" s="25" t="s">
        <v>163</v>
      </c>
      <c r="C20" s="26">
        <f>2212940+3982901</f>
        <v>6195841</v>
      </c>
      <c r="D20" s="26">
        <v>500000</v>
      </c>
      <c r="E20" s="26">
        <f>33163200-10432000-1500000</f>
        <v>21231200</v>
      </c>
      <c r="F20" s="26">
        <v>989200</v>
      </c>
      <c r="G20" s="26">
        <v>58869900</v>
      </c>
      <c r="H20" s="26">
        <v>2451283</v>
      </c>
      <c r="I20" s="26">
        <v>1040757</v>
      </c>
      <c r="J20" s="26">
        <v>225938</v>
      </c>
      <c r="K20" s="26">
        <f>77834+86512-8323</f>
        <v>156023</v>
      </c>
      <c r="L20" s="26">
        <f>479849+24070</f>
        <v>503919</v>
      </c>
      <c r="M20" s="26">
        <f>693938-19580</f>
        <v>674358</v>
      </c>
      <c r="N20" s="26">
        <v>217073</v>
      </c>
      <c r="O20" s="26"/>
      <c r="P20" s="26">
        <v>264600</v>
      </c>
      <c r="Q20" s="26">
        <f>850000-120000+300000</f>
        <v>1030000</v>
      </c>
      <c r="R20" s="26">
        <v>552180</v>
      </c>
      <c r="S20" s="26">
        <v>13000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>
        <v>121000</v>
      </c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>
        <v>1089000</v>
      </c>
      <c r="DA20" s="27">
        <f t="shared" si="1"/>
        <v>96125272</v>
      </c>
      <c r="DB20" s="26"/>
      <c r="DC20" s="26"/>
      <c r="DD20" s="26"/>
      <c r="DE20" s="26"/>
      <c r="DF20" s="26"/>
      <c r="DG20" s="26"/>
      <c r="DH20" s="26">
        <v>16400</v>
      </c>
      <c r="DI20" s="26">
        <v>30400</v>
      </c>
      <c r="DJ20" s="26"/>
      <c r="DK20" s="26"/>
      <c r="DL20" s="26"/>
      <c r="DM20" s="27">
        <f t="shared" si="0"/>
        <v>46800</v>
      </c>
    </row>
    <row r="21" spans="1:117" ht="22.5" customHeight="1" hidden="1">
      <c r="A21" s="24"/>
      <c r="B21" s="25" t="s">
        <v>164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>
        <f t="shared" si="1"/>
        <v>0</v>
      </c>
      <c r="DB21" s="27"/>
      <c r="DC21" s="27"/>
      <c r="DD21" s="27"/>
      <c r="DE21" s="27"/>
      <c r="DF21" s="27"/>
      <c r="DG21" s="27"/>
      <c r="DH21" s="27"/>
      <c r="DI21" s="27"/>
      <c r="DJ21" s="26">
        <v>160000</v>
      </c>
      <c r="DK21" s="27"/>
      <c r="DL21" s="25"/>
      <c r="DM21" s="27">
        <f t="shared" si="0"/>
        <v>160000</v>
      </c>
    </row>
    <row r="22" spans="1:117" ht="22.5" customHeight="1" hidden="1">
      <c r="A22" s="24" t="s">
        <v>165</v>
      </c>
      <c r="B22" s="25" t="s">
        <v>166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v>1607882.4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>
        <v>90450</v>
      </c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7">
        <f t="shared" si="1"/>
        <v>1698332.4</v>
      </c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6"/>
      <c r="DM22" s="27">
        <f t="shared" si="0"/>
        <v>0</v>
      </c>
    </row>
    <row r="23" spans="1:117" ht="22.5" customHeight="1" hidden="1">
      <c r="A23" s="24" t="s">
        <v>167</v>
      </c>
      <c r="B23" s="25" t="s">
        <v>168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>
        <f t="shared" si="1"/>
        <v>0</v>
      </c>
      <c r="DB23" s="27"/>
      <c r="DC23" s="27"/>
      <c r="DD23" s="27"/>
      <c r="DE23" s="27"/>
      <c r="DF23" s="27"/>
      <c r="DG23" s="26">
        <f>10000+3000+2000</f>
        <v>15000</v>
      </c>
      <c r="DH23" s="26"/>
      <c r="DI23" s="27"/>
      <c r="DJ23" s="27"/>
      <c r="DK23" s="27"/>
      <c r="DL23" s="26"/>
      <c r="DM23" s="27">
        <f t="shared" si="0"/>
        <v>15000</v>
      </c>
    </row>
    <row r="24" spans="1:117" ht="37.5" customHeight="1">
      <c r="A24" s="24" t="s">
        <v>169</v>
      </c>
      <c r="B24" s="25" t="s">
        <v>170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f>43415+7824+6800</f>
        <v>58039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>
        <f>19319+5896+372</f>
        <v>25587</v>
      </c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7">
        <f t="shared" si="1"/>
        <v>83626</v>
      </c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6"/>
      <c r="DM24" s="27">
        <f t="shared" si="0"/>
        <v>0</v>
      </c>
    </row>
    <row r="25" spans="1:118" ht="33.75" customHeight="1">
      <c r="A25" s="24"/>
      <c r="B25" s="31" t="s">
        <v>171</v>
      </c>
      <c r="C25" s="32">
        <f aca="true" t="shared" si="2" ref="C25:BN25">SUM(C11:C24)</f>
        <v>6195841</v>
      </c>
      <c r="D25" s="32">
        <f t="shared" si="2"/>
        <v>500000</v>
      </c>
      <c r="E25" s="32">
        <f t="shared" si="2"/>
        <v>21231200</v>
      </c>
      <c r="F25" s="32">
        <f t="shared" si="2"/>
        <v>989200</v>
      </c>
      <c r="G25" s="32">
        <f t="shared" si="2"/>
        <v>58869900</v>
      </c>
      <c r="H25" s="32">
        <f t="shared" si="2"/>
        <v>2451283</v>
      </c>
      <c r="I25" s="32">
        <f t="shared" si="2"/>
        <v>1040757</v>
      </c>
      <c r="J25" s="32">
        <f t="shared" si="2"/>
        <v>225938</v>
      </c>
      <c r="K25" s="32">
        <f t="shared" si="2"/>
        <v>156023</v>
      </c>
      <c r="L25" s="32">
        <f t="shared" si="2"/>
        <v>503919</v>
      </c>
      <c r="M25" s="32">
        <f t="shared" si="2"/>
        <v>16781797</v>
      </c>
      <c r="N25" s="32">
        <f t="shared" si="2"/>
        <v>217073</v>
      </c>
      <c r="O25" s="32">
        <f t="shared" si="2"/>
        <v>2429783.84</v>
      </c>
      <c r="P25" s="32">
        <f t="shared" si="2"/>
        <v>264600</v>
      </c>
      <c r="Q25" s="32">
        <f t="shared" si="2"/>
        <v>1030000</v>
      </c>
      <c r="R25" s="32">
        <f t="shared" si="2"/>
        <v>552180</v>
      </c>
      <c r="S25" s="32">
        <f t="shared" si="2"/>
        <v>13000</v>
      </c>
      <c r="T25" s="32">
        <f t="shared" si="2"/>
        <v>22000</v>
      </c>
      <c r="U25" s="32">
        <f t="shared" si="2"/>
        <v>34000</v>
      </c>
      <c r="V25" s="32">
        <f t="shared" si="2"/>
        <v>10000</v>
      </c>
      <c r="W25" s="32">
        <f t="shared" si="2"/>
        <v>3000</v>
      </c>
      <c r="X25" s="32">
        <f t="shared" si="2"/>
        <v>10000</v>
      </c>
      <c r="Y25" s="32">
        <f t="shared" si="2"/>
        <v>3000</v>
      </c>
      <c r="Z25" s="32">
        <f t="shared" si="2"/>
        <v>3000</v>
      </c>
      <c r="AA25" s="32">
        <f t="shared" si="2"/>
        <v>16800</v>
      </c>
      <c r="AB25" s="32">
        <f t="shared" si="2"/>
        <v>23500</v>
      </c>
      <c r="AC25" s="32">
        <f t="shared" si="2"/>
        <v>20866</v>
      </c>
      <c r="AD25" s="32">
        <f t="shared" si="2"/>
        <v>1607882.4</v>
      </c>
      <c r="AE25" s="32">
        <f t="shared" si="2"/>
        <v>80000</v>
      </c>
      <c r="AF25" s="32">
        <f t="shared" si="2"/>
        <v>5840</v>
      </c>
      <c r="AG25" s="32">
        <f t="shared" si="2"/>
        <v>75000</v>
      </c>
      <c r="AH25" s="32">
        <f t="shared" si="2"/>
        <v>20000</v>
      </c>
      <c r="AI25" s="32">
        <f t="shared" si="2"/>
        <v>179000</v>
      </c>
      <c r="AJ25" s="32">
        <f t="shared" si="2"/>
        <v>189000</v>
      </c>
      <c r="AK25" s="32">
        <f t="shared" si="2"/>
        <v>105000</v>
      </c>
      <c r="AL25" s="32">
        <f t="shared" si="2"/>
        <v>15000</v>
      </c>
      <c r="AM25" s="32">
        <f t="shared" si="2"/>
        <v>63910</v>
      </c>
      <c r="AN25" s="32">
        <f t="shared" si="2"/>
        <v>42250</v>
      </c>
      <c r="AO25" s="32">
        <f t="shared" si="2"/>
        <v>145000</v>
      </c>
      <c r="AP25" s="32">
        <f t="shared" si="2"/>
        <v>50000</v>
      </c>
      <c r="AQ25" s="32">
        <f t="shared" si="2"/>
        <v>39650</v>
      </c>
      <c r="AR25" s="32">
        <f t="shared" si="2"/>
        <v>43000</v>
      </c>
      <c r="AS25" s="32">
        <f t="shared" si="2"/>
        <v>151000</v>
      </c>
      <c r="AT25" s="32">
        <f t="shared" si="2"/>
        <v>179500</v>
      </c>
      <c r="AU25" s="32">
        <f t="shared" si="2"/>
        <v>119450</v>
      </c>
      <c r="AV25" s="32">
        <f t="shared" si="2"/>
        <v>398000</v>
      </c>
      <c r="AW25" s="32">
        <f t="shared" si="2"/>
        <v>418323</v>
      </c>
      <c r="AX25" s="32">
        <f t="shared" si="2"/>
        <v>11900</v>
      </c>
      <c r="AY25" s="32">
        <f t="shared" si="2"/>
        <v>2000</v>
      </c>
      <c r="AZ25" s="32">
        <f t="shared" si="2"/>
        <v>55700</v>
      </c>
      <c r="BA25" s="32">
        <f t="shared" si="2"/>
        <v>30000</v>
      </c>
      <c r="BB25" s="32">
        <f t="shared" si="2"/>
        <v>40000</v>
      </c>
      <c r="BC25" s="32">
        <f t="shared" si="2"/>
        <v>160000</v>
      </c>
      <c r="BD25" s="32">
        <f t="shared" si="2"/>
        <v>40000</v>
      </c>
      <c r="BE25" s="32">
        <f t="shared" si="2"/>
        <v>0</v>
      </c>
      <c r="BF25" s="32">
        <f t="shared" si="2"/>
        <v>23500</v>
      </c>
      <c r="BG25" s="32">
        <f t="shared" si="2"/>
        <v>454200</v>
      </c>
      <c r="BH25" s="32">
        <f t="shared" si="2"/>
        <v>14460</v>
      </c>
      <c r="BI25" s="32">
        <f t="shared" si="2"/>
        <v>150000</v>
      </c>
      <c r="BJ25" s="32">
        <f t="shared" si="2"/>
        <v>1208902</v>
      </c>
      <c r="BK25" s="32">
        <f t="shared" si="2"/>
        <v>53000</v>
      </c>
      <c r="BL25" s="32">
        <f t="shared" si="2"/>
        <v>6000</v>
      </c>
      <c r="BM25" s="32">
        <f t="shared" si="2"/>
        <v>27000</v>
      </c>
      <c r="BN25" s="32">
        <f t="shared" si="2"/>
        <v>18000</v>
      </c>
      <c r="BO25" s="32">
        <f aca="true" t="shared" si="3" ref="BO25:CZ25">SUM(BO11:BO24)</f>
        <v>780</v>
      </c>
      <c r="BP25" s="32">
        <f t="shared" si="3"/>
        <v>50</v>
      </c>
      <c r="BQ25" s="32">
        <f t="shared" si="3"/>
        <v>3000</v>
      </c>
      <c r="BR25" s="32">
        <f t="shared" si="3"/>
        <v>75000</v>
      </c>
      <c r="BS25" s="32">
        <f t="shared" si="3"/>
        <v>20000</v>
      </c>
      <c r="BT25" s="32">
        <f t="shared" si="3"/>
        <v>96200</v>
      </c>
      <c r="BU25" s="32">
        <f t="shared" si="3"/>
        <v>93828</v>
      </c>
      <c r="BV25" s="32">
        <f t="shared" si="3"/>
        <v>3556</v>
      </c>
      <c r="BW25" s="32">
        <f t="shared" si="3"/>
        <v>480</v>
      </c>
      <c r="BX25" s="32">
        <f t="shared" si="3"/>
        <v>14376</v>
      </c>
      <c r="BY25" s="32">
        <f t="shared" si="3"/>
        <v>135150</v>
      </c>
      <c r="BZ25" s="32">
        <f t="shared" si="3"/>
        <v>1260</v>
      </c>
      <c r="CA25" s="32">
        <f t="shared" si="3"/>
        <v>370000</v>
      </c>
      <c r="CB25" s="32">
        <f t="shared" si="3"/>
        <v>250000</v>
      </c>
      <c r="CC25" s="32">
        <f t="shared" si="3"/>
        <v>577080</v>
      </c>
      <c r="CD25" s="32">
        <f t="shared" si="3"/>
        <v>3000</v>
      </c>
      <c r="CE25" s="32">
        <f t="shared" si="3"/>
        <v>13650</v>
      </c>
      <c r="CF25" s="32">
        <f t="shared" si="3"/>
        <v>25587</v>
      </c>
      <c r="CG25" s="32">
        <f t="shared" si="3"/>
        <v>65000</v>
      </c>
      <c r="CH25" s="32">
        <f t="shared" si="3"/>
        <v>46970</v>
      </c>
      <c r="CI25" s="32">
        <f t="shared" si="3"/>
        <v>90450</v>
      </c>
      <c r="CJ25" s="32">
        <f t="shared" si="3"/>
        <v>9610</v>
      </c>
      <c r="CK25" s="32">
        <f t="shared" si="3"/>
        <v>2600</v>
      </c>
      <c r="CL25" s="32">
        <f t="shared" si="3"/>
        <v>10000</v>
      </c>
      <c r="CM25" s="32">
        <f t="shared" si="3"/>
        <v>20000</v>
      </c>
      <c r="CN25" s="32">
        <f t="shared" si="3"/>
        <v>33600</v>
      </c>
      <c r="CO25" s="32">
        <f t="shared" si="3"/>
        <v>121000</v>
      </c>
      <c r="CP25" s="32">
        <f t="shared" si="3"/>
        <v>173000</v>
      </c>
      <c r="CQ25" s="32">
        <f t="shared" si="3"/>
        <v>39346</v>
      </c>
      <c r="CR25" s="32">
        <f t="shared" si="3"/>
        <v>80550</v>
      </c>
      <c r="CS25" s="32">
        <f t="shared" si="3"/>
        <v>7000</v>
      </c>
      <c r="CT25" s="32">
        <f t="shared" si="3"/>
        <v>20000</v>
      </c>
      <c r="CU25" s="32">
        <f t="shared" si="3"/>
        <v>100000</v>
      </c>
      <c r="CV25" s="32">
        <f t="shared" si="3"/>
        <v>40000</v>
      </c>
      <c r="CW25" s="32">
        <f t="shared" si="3"/>
        <v>87000</v>
      </c>
      <c r="CX25" s="32">
        <f t="shared" si="3"/>
        <v>165400</v>
      </c>
      <c r="CY25" s="32">
        <f t="shared" si="3"/>
        <v>362700</v>
      </c>
      <c r="CZ25" s="32">
        <f t="shared" si="3"/>
        <v>1089000</v>
      </c>
      <c r="DA25" s="27">
        <f t="shared" si="1"/>
        <v>124066351.24000001</v>
      </c>
      <c r="DB25" s="32">
        <f aca="true" t="shared" si="4" ref="DB25:DM25">SUM(DB11:DB24)</f>
        <v>7863648</v>
      </c>
      <c r="DC25" s="32">
        <f t="shared" si="4"/>
        <v>1220856</v>
      </c>
      <c r="DD25" s="32">
        <f t="shared" si="4"/>
        <v>2279200</v>
      </c>
      <c r="DE25" s="32">
        <f t="shared" si="4"/>
        <v>464600</v>
      </c>
      <c r="DF25" s="32">
        <f t="shared" si="4"/>
        <v>26900</v>
      </c>
      <c r="DG25" s="32">
        <f t="shared" si="4"/>
        <v>15000</v>
      </c>
      <c r="DH25" s="32">
        <f t="shared" si="4"/>
        <v>16400</v>
      </c>
      <c r="DI25" s="32">
        <f t="shared" si="4"/>
        <v>30400</v>
      </c>
      <c r="DJ25" s="32">
        <f t="shared" si="4"/>
        <v>160000</v>
      </c>
      <c r="DK25" s="32">
        <f t="shared" si="4"/>
        <v>0</v>
      </c>
      <c r="DL25" s="32">
        <f t="shared" si="4"/>
        <v>0</v>
      </c>
      <c r="DM25" s="32">
        <f t="shared" si="4"/>
        <v>12077004</v>
      </c>
      <c r="DN25" s="33"/>
    </row>
    <row r="26" spans="105:118" ht="21.75" customHeight="1">
      <c r="DA26" s="29"/>
      <c r="DN26" s="29"/>
    </row>
    <row r="27" spans="104:118" ht="54" customHeight="1">
      <c r="CZ27" s="29"/>
      <c r="DA27" s="29"/>
      <c r="DB27" s="29"/>
      <c r="DC27" s="29"/>
      <c r="DD27" s="29"/>
      <c r="DN27" s="29"/>
    </row>
    <row r="28" spans="1:131" ht="55.5" customHeight="1">
      <c r="A28" s="34" t="s">
        <v>177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6" t="s">
        <v>178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5"/>
      <c r="DC28" s="35"/>
      <c r="DD28" s="35"/>
      <c r="DE28" s="37" t="s">
        <v>178</v>
      </c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6"/>
      <c r="DQ28" s="36"/>
      <c r="DR28" s="36"/>
      <c r="DS28" s="36"/>
      <c r="DT28" s="36"/>
      <c r="DU28" s="35"/>
      <c r="DV28" s="35"/>
      <c r="DW28" s="35"/>
      <c r="DX28" s="35"/>
      <c r="DY28" s="35"/>
      <c r="DZ28" s="35"/>
      <c r="EA28" s="35"/>
    </row>
    <row r="29" spans="1:117" s="39" customFormat="1" ht="20.25" customHeight="1">
      <c r="A29" s="2"/>
      <c r="B29" s="3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s="39" customFormat="1" ht="26.25" customHeight="1">
      <c r="A30" s="38"/>
      <c r="B30" s="2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5" t="s">
        <v>172</v>
      </c>
      <c r="V30" s="38"/>
      <c r="W30" s="38"/>
      <c r="X30" s="38"/>
      <c r="Y30" s="38"/>
      <c r="Z30" s="36"/>
      <c r="AA30" s="36"/>
      <c r="AB30" s="36"/>
      <c r="AC30" s="36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5"/>
      <c r="DB30" s="38"/>
      <c r="DC30" s="38"/>
      <c r="DD30" s="38"/>
      <c r="DE30" s="38"/>
      <c r="DF30" s="38"/>
      <c r="DG30" s="36" t="s">
        <v>173</v>
      </c>
      <c r="DH30" s="36"/>
      <c r="DI30" s="38"/>
      <c r="DJ30" s="38"/>
      <c r="DK30" s="38"/>
      <c r="DM30" s="40">
        <v>687698</v>
      </c>
    </row>
    <row r="31" spans="1:117" s="39" customFormat="1" ht="10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M31" s="39">
        <f>DM28-DM30</f>
        <v>-687698</v>
      </c>
    </row>
    <row r="32" spans="1:117" s="39" customFormat="1" ht="10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M32" s="39">
        <f>DH20+DI20+DJ21</f>
        <v>206800</v>
      </c>
    </row>
    <row r="33" ht="44.25" customHeight="1">
      <c r="DM33" s="39">
        <f>DM31-DM32</f>
        <v>-894498</v>
      </c>
    </row>
    <row r="36" ht="10.5">
      <c r="A36" s="35"/>
    </row>
    <row r="39" ht="26.25" customHeight="1"/>
    <row r="46" ht="45.75" customHeight="1"/>
  </sheetData>
  <mergeCells count="35">
    <mergeCell ref="E8:G8"/>
    <mergeCell ref="CL8:CM8"/>
    <mergeCell ref="C7:D8"/>
    <mergeCell ref="DE2:DM2"/>
    <mergeCell ref="E7:G7"/>
    <mergeCell ref="Q7:BL7"/>
    <mergeCell ref="BM7:CY7"/>
    <mergeCell ref="DB7:DB8"/>
    <mergeCell ref="DA6:DA10"/>
    <mergeCell ref="DB6:DE6"/>
    <mergeCell ref="Z30:AC30"/>
    <mergeCell ref="DG30:DH30"/>
    <mergeCell ref="Q9:BL9"/>
    <mergeCell ref="BM9:CY9"/>
    <mergeCell ref="DE28:DM28"/>
    <mergeCell ref="DM6:DM10"/>
    <mergeCell ref="DG8:DI8"/>
    <mergeCell ref="DG6:DJ6"/>
    <mergeCell ref="CN8:CZ8"/>
    <mergeCell ref="DC8:DE8"/>
    <mergeCell ref="DN28:DO28"/>
    <mergeCell ref="DP28:DT28"/>
    <mergeCell ref="DJ8:DL8"/>
    <mergeCell ref="A3:DM3"/>
    <mergeCell ref="A4:DM4"/>
    <mergeCell ref="A6:A10"/>
    <mergeCell ref="B6:B10"/>
    <mergeCell ref="E6:CW6"/>
    <mergeCell ref="A28:B28"/>
    <mergeCell ref="DG7:DJ7"/>
    <mergeCell ref="O2:W2"/>
    <mergeCell ref="CF28:DA28"/>
    <mergeCell ref="M7:O7"/>
    <mergeCell ref="M8:CF8"/>
    <mergeCell ref="CF2:DA2"/>
  </mergeCells>
  <printOptions/>
  <pageMargins left="0.72" right="0.34" top="0.44" bottom="0.66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Райрада</cp:lastModifiedBy>
  <cp:lastPrinted>2019-09-04T13:42:21Z</cp:lastPrinted>
  <dcterms:created xsi:type="dcterms:W3CDTF">2019-08-22T07:59:57Z</dcterms:created>
  <dcterms:modified xsi:type="dcterms:W3CDTF">2019-09-06T06:02:04Z</dcterms:modified>
  <cp:category/>
  <cp:version/>
  <cp:contentType/>
  <cp:contentStatus/>
</cp:coreProperties>
</file>